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C:\Users\roberan\CICERO senter for klimaforskning\CM - Documents\GCP\Cement\data\2022\"/>
    </mc:Choice>
  </mc:AlternateContent>
  <xr:revisionPtr revIDLastSave="0" documentId="13_ncr:1_{60F860A3-4EDE-4877-A94C-ACECAC07DEB7}" xr6:coauthVersionLast="47" xr6:coauthVersionMax="47" xr10:uidLastSave="{00000000-0000-0000-0000-000000000000}"/>
  <bookViews>
    <workbookView xWindow="-110" yWindow="-110" windowWidth="19420" windowHeight="12220" xr2:uid="{00000000-000D-0000-FFFF-FFFF00000000}"/>
  </bookViews>
  <sheets>
    <sheet name="Data" sheetId="1" r:id="rId1"/>
    <sheet name="NBS annual" sheetId="4" r:id="rId2"/>
    <sheet name="Monthly" sheetId="3" r:id="rId3"/>
    <sheet name="Not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4" i="1" l="1"/>
  <c r="B73" i="1"/>
  <c r="B72" i="1"/>
  <c r="B71" i="1"/>
  <c r="B70" i="1"/>
  <c r="B69" i="1"/>
  <c r="B68" i="1"/>
  <c r="B67" i="1"/>
  <c r="B66" i="1"/>
  <c r="B65" i="1"/>
  <c r="B64" i="1"/>
  <c r="B63" i="1"/>
  <c r="B62" i="1"/>
  <c r="B61" i="1"/>
  <c r="B60" i="1"/>
  <c r="B59" i="1"/>
  <c r="B58" i="1"/>
  <c r="B57" i="1"/>
  <c r="B56" i="1"/>
  <c r="B55" i="1"/>
  <c r="B54" i="1"/>
  <c r="B53" i="1"/>
  <c r="B52" i="1"/>
  <c r="B51" i="1"/>
  <c r="AB73" i="1"/>
  <c r="AE73" i="1"/>
  <c r="AB72" i="1"/>
  <c r="AC73" i="1"/>
  <c r="Q73" i="1"/>
  <c r="G72" i="1"/>
  <c r="C73" i="1" l="1"/>
  <c r="AD74" i="1"/>
  <c r="J73" i="1"/>
  <c r="F71" i="1"/>
  <c r="E71" i="1"/>
  <c r="AB71" i="1" l="1"/>
  <c r="AB70" i="1"/>
  <c r="AB69" i="1"/>
  <c r="AB68" i="1"/>
  <c r="AB67" i="1"/>
  <c r="AB66" i="1"/>
  <c r="AB65" i="1"/>
  <c r="AB64" i="1"/>
  <c r="AB63" i="1"/>
  <c r="AB62" i="1"/>
  <c r="AB61" i="1"/>
  <c r="AC72" i="1"/>
  <c r="AC71" i="1"/>
  <c r="AE71" i="1" s="1"/>
  <c r="AC70" i="1"/>
  <c r="AE70" i="1" s="1"/>
  <c r="AC69" i="1"/>
  <c r="AE69" i="1" s="1"/>
  <c r="AC68" i="1"/>
  <c r="AE68" i="1" s="1"/>
  <c r="AC46" i="1"/>
  <c r="AC45" i="1"/>
  <c r="AC44" i="1"/>
  <c r="AC43" i="1"/>
  <c r="AC42" i="1"/>
  <c r="AC48" i="1"/>
  <c r="AC66" i="1"/>
  <c r="AE66" i="1" s="1"/>
  <c r="AC65" i="1"/>
  <c r="AC64" i="1"/>
  <c r="AE64" i="1" s="1"/>
  <c r="AC63" i="1"/>
  <c r="AE63" i="1" s="1"/>
  <c r="AC62" i="1"/>
  <c r="AE62" i="1" s="1"/>
  <c r="AC61" i="1"/>
  <c r="AE61" i="1" s="1"/>
  <c r="AC60" i="1"/>
  <c r="AE60" i="1" s="1"/>
  <c r="AC59" i="1"/>
  <c r="AE59" i="1" s="1"/>
  <c r="AC58" i="1"/>
  <c r="AE58" i="1" s="1"/>
  <c r="AC57" i="1"/>
  <c r="AE57" i="1" s="1"/>
  <c r="AC56" i="1"/>
  <c r="AE56" i="1" s="1"/>
  <c r="AC55" i="1"/>
  <c r="AE55" i="1" s="1"/>
  <c r="AC54" i="1"/>
  <c r="AE54" i="1" s="1"/>
  <c r="AC53" i="1"/>
  <c r="AE53" i="1" s="1"/>
  <c r="AC52" i="1"/>
  <c r="AE52" i="1" s="1"/>
  <c r="AC51" i="1"/>
  <c r="AE51" i="1" s="1"/>
  <c r="AC50" i="1"/>
  <c r="AC67" i="1"/>
  <c r="AE67" i="1" s="1"/>
  <c r="AD65" i="1" l="1"/>
  <c r="AE65" i="1"/>
  <c r="AE72" i="1"/>
  <c r="AD73" i="1"/>
  <c r="AD67" i="1"/>
  <c r="AD61" i="1"/>
  <c r="AD63" i="1"/>
  <c r="AD64" i="1"/>
  <c r="AD68" i="1"/>
  <c r="AD66" i="1"/>
  <c r="AD69" i="1"/>
  <c r="AD70" i="1"/>
  <c r="AD71" i="1"/>
  <c r="AD62" i="1"/>
  <c r="AD72" i="1"/>
  <c r="Q72" i="1" l="1"/>
  <c r="C72" i="1" s="1"/>
  <c r="J72" i="1" s="1"/>
  <c r="Q71" i="1"/>
  <c r="C71" i="1" s="1"/>
  <c r="Q70" i="1"/>
  <c r="C70" i="1" s="1"/>
  <c r="Q69" i="1"/>
  <c r="C69" i="1" s="1"/>
  <c r="Q68" i="1"/>
  <c r="C68" i="1" s="1"/>
  <c r="Q67" i="1"/>
  <c r="Q66" i="1"/>
  <c r="Q65" i="1"/>
  <c r="R65" i="1" s="1"/>
  <c r="Q64" i="1"/>
  <c r="R64" i="1" s="1"/>
  <c r="Q63" i="1"/>
  <c r="R63" i="1" s="1"/>
  <c r="Q62" i="1"/>
  <c r="R62" i="1" s="1"/>
  <c r="Q61" i="1"/>
  <c r="R61" i="1" s="1"/>
  <c r="Q60" i="1"/>
  <c r="R60" i="1" s="1"/>
  <c r="Q59" i="1"/>
  <c r="R59" i="1" s="1"/>
  <c r="Q58" i="1"/>
  <c r="R58" i="1" s="1"/>
  <c r="Q57" i="1"/>
  <c r="R57" i="1" s="1"/>
  <c r="R66" i="1" l="1"/>
  <c r="C67" i="1" s="1"/>
  <c r="G70" i="1"/>
  <c r="F69" i="1"/>
  <c r="E69" i="1"/>
  <c r="D69" i="1" s="1"/>
  <c r="D70" i="1"/>
  <c r="I69" i="1"/>
  <c r="H69" i="1" s="1"/>
  <c r="B2" i="3" l="1"/>
  <c r="C2" i="3" s="1"/>
  <c r="B14" i="3"/>
  <c r="C14" i="3" s="1"/>
  <c r="B26" i="3"/>
  <c r="C26" i="3" s="1"/>
  <c r="B38" i="3"/>
  <c r="C38" i="3" s="1"/>
  <c r="B50" i="3"/>
  <c r="C50" i="3" s="1"/>
  <c r="B74" i="3"/>
  <c r="C74" i="3" s="1"/>
  <c r="B98" i="3"/>
  <c r="C98" i="3" s="1"/>
  <c r="B110" i="3"/>
  <c r="C110" i="3" s="1"/>
  <c r="B122" i="3"/>
  <c r="C122" i="3" s="1"/>
  <c r="B134" i="3"/>
  <c r="C134" i="3" s="1"/>
  <c r="B146" i="3"/>
  <c r="C146" i="3" s="1"/>
  <c r="B158" i="3"/>
  <c r="C158" i="3" s="1"/>
  <c r="B170" i="3"/>
  <c r="C170" i="3" s="1"/>
  <c r="B182" i="3"/>
  <c r="C182" i="3" s="1"/>
  <c r="B194" i="3"/>
  <c r="C194" i="3" s="1"/>
  <c r="B206" i="3"/>
  <c r="C206" i="3" s="1"/>
  <c r="B218" i="3"/>
  <c r="C218" i="3" s="1"/>
  <c r="B230" i="3"/>
  <c r="C230" i="3" s="1"/>
  <c r="B242" i="3"/>
  <c r="C242" i="3" s="1"/>
  <c r="B254" i="3"/>
  <c r="C254" i="3" s="1"/>
  <c r="B266" i="3"/>
  <c r="C266" i="3" s="1"/>
  <c r="B278" i="3"/>
  <c r="C278" i="3" s="1"/>
  <c r="B314" i="3"/>
  <c r="C314" i="3" s="1"/>
  <c r="D367" i="3"/>
  <c r="D366" i="3"/>
  <c r="D365" i="3"/>
  <c r="D364" i="3"/>
  <c r="D361" i="3"/>
  <c r="D360" i="3"/>
  <c r="D359" i="3"/>
  <c r="D358" i="3"/>
  <c r="D357" i="3"/>
  <c r="D356" i="3"/>
  <c r="D355" i="3"/>
  <c r="D354" i="3"/>
  <c r="D353" i="3"/>
  <c r="D352" i="3"/>
  <c r="D349" i="3"/>
  <c r="D348" i="3"/>
  <c r="D347" i="3"/>
  <c r="D346" i="3"/>
  <c r="D345" i="3"/>
  <c r="D344" i="3"/>
  <c r="D343" i="3"/>
  <c r="D342" i="3"/>
  <c r="D341" i="3"/>
  <c r="D340" i="3"/>
  <c r="D337" i="3"/>
  <c r="D336" i="3"/>
  <c r="D335" i="3"/>
  <c r="D334" i="3"/>
  <c r="D333" i="3"/>
  <c r="D332" i="3"/>
  <c r="D331" i="3"/>
  <c r="D330" i="3"/>
  <c r="D329" i="3"/>
  <c r="D328"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E362" i="3" l="1"/>
  <c r="E350" i="3"/>
  <c r="E338" i="3"/>
  <c r="E326" i="3"/>
  <c r="D327" i="3" l="1"/>
  <c r="D326" i="3"/>
  <c r="D363" i="3"/>
  <c r="D362" i="3"/>
  <c r="D339" i="3"/>
  <c r="D338" i="3"/>
  <c r="D351" i="3"/>
  <c r="D350" i="3"/>
  <c r="J71" i="1"/>
  <c r="J70" i="1" l="1"/>
  <c r="J69" i="1" l="1"/>
  <c r="M43" i="1" l="1"/>
  <c r="M44" i="1"/>
  <c r="M65" i="1"/>
  <c r="M64" i="1"/>
  <c r="M63" i="1"/>
  <c r="M62" i="1"/>
  <c r="M61" i="1"/>
  <c r="M60" i="1"/>
  <c r="M59" i="1"/>
  <c r="M58" i="1"/>
  <c r="M57" i="1"/>
  <c r="M56" i="1"/>
  <c r="M55" i="1"/>
  <c r="M54" i="1"/>
  <c r="M53" i="1"/>
  <c r="M52" i="1"/>
  <c r="M51" i="1"/>
  <c r="M50" i="1"/>
  <c r="M49" i="1"/>
  <c r="M48" i="1"/>
  <c r="M47" i="1"/>
  <c r="M46" i="1"/>
  <c r="M45" i="1"/>
  <c r="D67" i="1" l="1"/>
  <c r="G67"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Robbie Andrew</author>
  </authors>
  <commentList>
    <comment ref="C1" authorId="0" shapeId="0" xr:uid="{00000000-0006-0000-0000-000002000000}">
      <text>
        <r>
          <rPr>
            <b/>
            <sz val="9"/>
            <color indexed="81"/>
            <rFont val="Tahoma"/>
            <charset val="1"/>
          </rPr>
          <t>Robbie Andrew:</t>
        </r>
        <r>
          <rPr>
            <sz val="9"/>
            <color indexed="81"/>
            <rFont val="Tahoma"/>
            <charset val="1"/>
          </rPr>
          <t xml:space="preserve">
Data for 2002-2012 are in the 2014 edition (dated 2015), on page 236 (p11 of the PDF I have).
</t>
        </r>
      </text>
    </comment>
    <comment ref="D1" authorId="0" shapeId="0" xr:uid="{2C94D4A0-DBC1-4330-A106-BEA377D71EDE}">
      <text>
        <r>
          <rPr>
            <b/>
            <sz val="9"/>
            <color indexed="81"/>
            <rFont val="Tahoma"/>
            <family val="2"/>
          </rPr>
          <t>Robbie Andrew:</t>
        </r>
        <r>
          <rPr>
            <sz val="9"/>
            <color indexed="81"/>
            <rFont val="Tahoma"/>
            <family val="2"/>
          </rPr>
          <t xml:space="preserve">
CCA through 2013</t>
        </r>
      </text>
    </comment>
    <comment ref="E1" authorId="0" shapeId="0" xr:uid="{18F48185-7586-40F1-8BDF-0CCEF4F25468}">
      <text>
        <r>
          <rPr>
            <b/>
            <sz val="9"/>
            <color indexed="81"/>
            <rFont val="Tahoma"/>
            <family val="2"/>
          </rPr>
          <t>Robbie Andrew:</t>
        </r>
        <r>
          <rPr>
            <sz val="9"/>
            <color indexed="81"/>
            <rFont val="Tahoma"/>
            <family val="2"/>
          </rPr>
          <t xml:space="preserve">
CCA through 2013</t>
        </r>
      </text>
    </comment>
    <comment ref="F1" authorId="0" shapeId="0" xr:uid="{9F372403-B471-4C25-BEC0-F6769628A819}">
      <text>
        <r>
          <rPr>
            <b/>
            <sz val="9"/>
            <color indexed="81"/>
            <rFont val="Tahoma"/>
            <family val="2"/>
          </rPr>
          <t>Robbie Andrew:</t>
        </r>
        <r>
          <rPr>
            <sz val="9"/>
            <color indexed="81"/>
            <rFont val="Tahoma"/>
            <family val="2"/>
          </rPr>
          <t xml:space="preserve">
CCA through 2013</t>
        </r>
      </text>
    </comment>
    <comment ref="G1" authorId="0" shapeId="0" xr:uid="{C79C4360-A288-4232-B5FE-3A9EEF3E9063}">
      <text>
        <r>
          <rPr>
            <b/>
            <sz val="9"/>
            <color indexed="81"/>
            <rFont val="Tahoma"/>
            <family val="2"/>
          </rPr>
          <t>Robbie Andrew:</t>
        </r>
        <r>
          <rPr>
            <sz val="9"/>
            <color indexed="81"/>
            <rFont val="Tahoma"/>
            <family val="2"/>
          </rPr>
          <t xml:space="preserve">
CCA through 2013</t>
        </r>
      </text>
    </comment>
    <comment ref="H1" authorId="0" shapeId="0" xr:uid="{393787B5-026F-49DD-ABDA-ED7717D30829}">
      <text>
        <r>
          <rPr>
            <b/>
            <sz val="9"/>
            <color indexed="81"/>
            <rFont val="Tahoma"/>
            <family val="2"/>
          </rPr>
          <t>Robbie Andrew:</t>
        </r>
        <r>
          <rPr>
            <sz val="9"/>
            <color indexed="81"/>
            <rFont val="Tahoma"/>
            <family val="2"/>
          </rPr>
          <t xml:space="preserve">
CCA through 2013</t>
        </r>
      </text>
    </comment>
    <comment ref="I1" authorId="0" shapeId="0" xr:uid="{40AC5E74-E273-417C-B279-C18D35CA589E}">
      <text>
        <r>
          <rPr>
            <b/>
            <sz val="9"/>
            <color indexed="81"/>
            <rFont val="Tahoma"/>
            <family val="2"/>
          </rPr>
          <t>Robbie Andrew:</t>
        </r>
        <r>
          <rPr>
            <sz val="9"/>
            <color indexed="81"/>
            <rFont val="Tahoma"/>
            <family val="2"/>
          </rPr>
          <t xml:space="preserve">
CCA through 2013</t>
        </r>
      </text>
    </comment>
    <comment ref="J1" authorId="0" shapeId="0" xr:uid="{00000000-0006-0000-0000-000003000000}">
      <text>
        <r>
          <rPr>
            <b/>
            <sz val="9"/>
            <color indexed="81"/>
            <rFont val="Tahoma"/>
            <family val="2"/>
          </rPr>
          <t>Robbie Andrew:</t>
        </r>
        <r>
          <rPr>
            <sz val="9"/>
            <color indexed="81"/>
            <rFont val="Tahoma"/>
            <family val="2"/>
          </rPr>
          <t xml:space="preserve">
From 2002-13 from CCA.
I've checked, and these are adjusted for clinker trade. However, they may not be adjusted for stock changes, for which there is no information.</t>
        </r>
      </text>
    </comment>
    <comment ref="K1" authorId="0" shapeId="0" xr:uid="{00000000-0006-0000-0000-000004000000}">
      <text>
        <r>
          <rPr>
            <b/>
            <sz val="9"/>
            <color indexed="81"/>
            <rFont val="Tahoma"/>
            <charset val="1"/>
          </rPr>
          <t>Robbie Andrew:</t>
        </r>
        <r>
          <rPr>
            <sz val="9"/>
            <color indexed="81"/>
            <rFont val="Tahoma"/>
            <charset val="1"/>
          </rPr>
          <t xml:space="preserve">
These are only for above-size enterprises</t>
        </r>
      </text>
    </comment>
    <comment ref="L1" authorId="0" shapeId="0" xr:uid="{00000000-0006-0000-0000-000005000000}">
      <text>
        <r>
          <rPr>
            <b/>
            <sz val="9"/>
            <color indexed="81"/>
            <rFont val="Tahoma"/>
            <charset val="1"/>
          </rPr>
          <t>Robbie Andrew:</t>
        </r>
        <r>
          <rPr>
            <sz val="9"/>
            <color indexed="81"/>
            <rFont val="Tahoma"/>
            <charset val="1"/>
          </rPr>
          <t xml:space="preserve">
Received by email 23 March 2017
Shaohui ZHANG</t>
        </r>
      </text>
    </comment>
    <comment ref="M1" authorId="0" shapeId="0" xr:uid="{00000000-0006-0000-0000-000006000000}">
      <text>
        <r>
          <rPr>
            <b/>
            <sz val="9"/>
            <color indexed="81"/>
            <rFont val="Tahoma"/>
            <charset val="1"/>
          </rPr>
          <t>Robbie Andrew:</t>
        </r>
        <r>
          <rPr>
            <sz val="9"/>
            <color indexed="81"/>
            <rFont val="Tahoma"/>
            <charset val="1"/>
          </rPr>
          <t xml:space="preserve">
I have adjusted for clinker trade</t>
        </r>
      </text>
    </comment>
    <comment ref="N1" authorId="0" shapeId="0" xr:uid="{00000000-0006-0000-0000-000007000000}">
      <text>
        <r>
          <rPr>
            <b/>
            <sz val="9"/>
            <color indexed="81"/>
            <rFont val="Tahoma"/>
            <charset val="1"/>
          </rPr>
          <t>Robbie Andrew:</t>
        </r>
        <r>
          <rPr>
            <sz val="9"/>
            <color indexed="81"/>
            <rFont val="Tahoma"/>
            <charset val="1"/>
          </rPr>
          <t xml:space="preserve">
Purchased monthly data.</t>
        </r>
      </text>
    </comment>
    <comment ref="O1" authorId="0" shapeId="0" xr:uid="{8AB1DB95-B983-4F98-B865-18EF36DB0C75}">
      <text>
        <r>
          <rPr>
            <b/>
            <sz val="9"/>
            <color indexed="81"/>
            <rFont val="Tahoma"/>
            <charset val="1"/>
          </rPr>
          <t>Robbie Andrew:</t>
        </r>
        <r>
          <rPr>
            <sz val="9"/>
            <color indexed="81"/>
            <rFont val="Tahoma"/>
            <charset val="1"/>
          </rPr>
          <t xml:space="preserve">
https://www.ceicdata.com/en/china/cement-production-cement-clinker/cn-cement-production-ytd-cement-clinker</t>
        </r>
      </text>
    </comment>
    <comment ref="X1" authorId="0" shapeId="0" xr:uid="{C1BB1CFB-9BE0-47BD-8715-1FD8463FA857}">
      <text>
        <r>
          <rPr>
            <b/>
            <sz val="9"/>
            <color indexed="81"/>
            <rFont val="Tahoma"/>
            <charset val="1"/>
          </rPr>
          <t>Robbie Andrew:</t>
        </r>
        <r>
          <rPr>
            <sz val="9"/>
            <color indexed="81"/>
            <rFont val="Tahoma"/>
            <charset val="1"/>
          </rPr>
          <t xml:space="preserve">
These are reported as 'cumulative', and are probably taken directly from NBS statistics.</t>
        </r>
      </text>
    </comment>
    <comment ref="Z1" authorId="0" shapeId="0" xr:uid="{4AF675A5-2027-4437-920B-15B38322E0C9}">
      <text>
        <r>
          <rPr>
            <b/>
            <sz val="9"/>
            <color indexed="81"/>
            <rFont val="Tahoma"/>
            <charset val="1"/>
          </rPr>
          <t>Robbie Andrew:</t>
        </r>
        <r>
          <rPr>
            <sz val="9"/>
            <color indexed="81"/>
            <rFont val="Tahoma"/>
            <charset val="1"/>
          </rPr>
          <t xml:space="preserve">
Statistical Communiqué from NBS. These are supposed to present total production, while cumulative statistics released earlier might (generally) underestimate this total.
Released in late February each year. The StatComm only ever reports the previous year.</t>
        </r>
      </text>
    </comment>
    <comment ref="AB1" authorId="0" shapeId="0" xr:uid="{A602EBB6-86B9-457D-A0EB-E8CD070E5C96}">
      <text>
        <r>
          <rPr>
            <b/>
            <sz val="9"/>
            <color indexed="81"/>
            <rFont val="Tahoma"/>
            <family val="2"/>
          </rPr>
          <t>Robbie Andrew:</t>
        </r>
        <r>
          <rPr>
            <sz val="9"/>
            <color indexed="81"/>
            <rFont val="Tahoma"/>
            <family val="2"/>
          </rPr>
          <t xml:space="preserve">
Implied for this year by the growth rate given in the Stat Comm for the subsequent year.</t>
        </r>
      </text>
    </comment>
    <comment ref="AC1" authorId="0" shapeId="0" xr:uid="{38D0E6B4-35C7-4D08-A4BE-F83F3BC1FD6F}">
      <text>
        <r>
          <rPr>
            <b/>
            <sz val="9"/>
            <color indexed="81"/>
            <rFont val="Tahoma"/>
            <family val="2"/>
          </rPr>
          <t>Robbie Andrew:</t>
        </r>
        <r>
          <rPr>
            <sz val="9"/>
            <color indexed="81"/>
            <rFont val="Tahoma"/>
            <family val="2"/>
          </rPr>
          <t xml:space="preserve">
these are cumulative production figures, which are probably underestimates.</t>
        </r>
      </text>
    </comment>
    <comment ref="AE1" authorId="0" shapeId="0" xr:uid="{AF29FA28-105F-4560-95D8-65EF97B5C96D}">
      <text>
        <r>
          <rPr>
            <b/>
            <sz val="9"/>
            <color indexed="81"/>
            <rFont val="Tahoma"/>
          </rPr>
          <t>Robbie Andrew:</t>
        </r>
        <r>
          <rPr>
            <sz val="9"/>
            <color indexed="81"/>
            <rFont val="Tahoma"/>
          </rPr>
          <t xml:space="preserve">
NBS annual compared with NBS cumulative monthly. Always revised up.</t>
        </r>
      </text>
    </comment>
    <comment ref="AF1" authorId="0" shapeId="0" xr:uid="{3A407506-4B76-42A7-8DE1-D34B2089BDD1}">
      <text>
        <r>
          <rPr>
            <b/>
            <sz val="9"/>
            <color indexed="81"/>
            <rFont val="Tahoma"/>
            <charset val="1"/>
          </rPr>
          <t>Robbie Andrew:</t>
        </r>
        <r>
          <rPr>
            <sz val="9"/>
            <color indexed="81"/>
            <rFont val="Tahoma"/>
            <charset val="1"/>
          </rPr>
          <t xml:space="preserve">
Sum of provinces, and some years are estimated.</t>
        </r>
      </text>
    </comment>
    <comment ref="B51" authorId="0" shapeId="0" xr:uid="{6C271BEB-C319-4EFC-9872-2730F38C7C0D}">
      <text>
        <r>
          <rPr>
            <b/>
            <sz val="9"/>
            <color indexed="81"/>
            <rFont val="Tahoma"/>
            <family val="2"/>
          </rPr>
          <t>Robbie Andrew:</t>
        </r>
        <r>
          <rPr>
            <sz val="9"/>
            <color indexed="81"/>
            <rFont val="Tahoma"/>
            <family val="2"/>
          </rPr>
          <t xml:space="preserve">
Here onwards from data.stats.gov.cn annual industrial output statistics</t>
        </r>
      </text>
    </comment>
    <comment ref="L55" authorId="0" shapeId="0" xr:uid="{00000000-0006-0000-0000-000008000000}">
      <text>
        <r>
          <rPr>
            <b/>
            <sz val="9"/>
            <color indexed="81"/>
            <rFont val="Tahoma"/>
            <charset val="1"/>
          </rPr>
          <t>Robbie Andrew:</t>
        </r>
        <r>
          <rPr>
            <sz val="9"/>
            <color indexed="81"/>
            <rFont val="Tahoma"/>
            <charset val="1"/>
          </rPr>
          <t xml:space="preserve">
These three years are in variance with those from CCA</t>
        </r>
      </text>
    </comment>
    <comment ref="C67" authorId="0" shapeId="0" xr:uid="{00000000-0006-0000-0000-000009000000}">
      <text>
        <r>
          <rPr>
            <b/>
            <sz val="9"/>
            <color indexed="81"/>
            <rFont val="Tahoma"/>
            <family val="2"/>
          </rPr>
          <t>Robbie Andrew:</t>
        </r>
        <r>
          <rPr>
            <sz val="9"/>
            <color indexed="81"/>
            <rFont val="Tahoma"/>
            <family val="2"/>
          </rPr>
          <t xml:space="preserve">
Used the ratio of total to above-size firms' clinker production in 2013 to scale the 2014 figure.</t>
        </r>
      </text>
    </comment>
    <comment ref="V67" authorId="0" shapeId="0" xr:uid="{C14854C4-44C5-4926-BEFF-B96C0476B229}">
      <text>
        <r>
          <rPr>
            <b/>
            <sz val="9"/>
            <color indexed="81"/>
            <rFont val="Tahoma"/>
            <charset val="1"/>
          </rPr>
          <t>Robbie Andrew:</t>
        </r>
        <r>
          <rPr>
            <sz val="9"/>
            <color indexed="81"/>
            <rFont val="Tahoma"/>
            <charset val="1"/>
          </rPr>
          <t xml:space="preserve">
"The data on production of cement clinker, crude steel and primary aluminum of China in 2014 were quoted from statistical materials released by the NBS" p13</t>
        </r>
      </text>
    </comment>
    <comment ref="C68" authorId="0" shapeId="0" xr:uid="{ED7CE15E-FDA0-484C-A1DD-500B8D7276C4}">
      <text>
        <r>
          <rPr>
            <b/>
            <sz val="9"/>
            <color indexed="81"/>
            <rFont val="Tahoma"/>
            <family val="2"/>
          </rPr>
          <t>Robbie Andrew:</t>
        </r>
        <r>
          <rPr>
            <sz val="9"/>
            <color indexed="81"/>
            <rFont val="Tahoma"/>
            <family val="2"/>
          </rPr>
          <t xml:space="preserve">
Using ratio of StatComm cement to cumulative cement to scale clinker production</t>
        </r>
      </text>
    </comment>
    <comment ref="E69" authorId="0" shapeId="0" xr:uid="{D7A60948-91B8-4AA5-BBDD-DA0E978C227F}">
      <text>
        <r>
          <rPr>
            <b/>
            <sz val="9"/>
            <color indexed="81"/>
            <rFont val="Tahoma"/>
            <charset val="1"/>
          </rPr>
          <t>Robbie Andrew:</t>
        </r>
        <r>
          <rPr>
            <sz val="9"/>
            <color indexed="81"/>
            <rFont val="Tahoma"/>
            <charset val="1"/>
          </rPr>
          <t xml:space="preserve">
2017 was an increase of 7.6% over 2016</t>
        </r>
      </text>
    </comment>
    <comment ref="F69" authorId="0" shapeId="0" xr:uid="{58ABAE84-CEAC-4A99-BC81-76755FF14252}">
      <text>
        <r>
          <rPr>
            <b/>
            <sz val="9"/>
            <color indexed="81"/>
            <rFont val="Tahoma"/>
            <charset val="1"/>
          </rPr>
          <t>Robbie Andrew:</t>
        </r>
        <r>
          <rPr>
            <sz val="9"/>
            <color indexed="81"/>
            <rFont val="Tahoma"/>
            <charset val="1"/>
          </rPr>
          <t xml:space="preserve">
2017 was an decrease of 57.44% over 2016</t>
        </r>
      </text>
    </comment>
    <comment ref="I69" authorId="0" shapeId="0" xr:uid="{95887F09-B16D-4555-833B-40570E90DAF3}">
      <text>
        <r>
          <rPr>
            <b/>
            <sz val="9"/>
            <color indexed="81"/>
            <rFont val="Tahoma"/>
            <charset val="1"/>
          </rPr>
          <t>Robbie Andrew:</t>
        </r>
        <r>
          <rPr>
            <sz val="9"/>
            <color indexed="81"/>
            <rFont val="Tahoma"/>
            <charset val="1"/>
          </rPr>
          <t xml:space="preserve">
2017 was an increase of 1869% over 2016</t>
        </r>
      </text>
    </comment>
    <comment ref="E71" authorId="0" shapeId="0" xr:uid="{12624407-75CE-496B-8E88-83354341EDF1}">
      <text>
        <r>
          <rPr>
            <b/>
            <sz val="9"/>
            <color indexed="81"/>
            <rFont val="Tahoma"/>
            <charset val="1"/>
          </rPr>
          <t>Robbie Andrew:</t>
        </r>
        <r>
          <rPr>
            <sz val="9"/>
            <color indexed="81"/>
            <rFont val="Tahoma"/>
            <charset val="1"/>
          </rPr>
          <t xml:space="preserve">
Cement exports were 81.6% of a total of 9.04 Mt exports</t>
        </r>
      </text>
    </comment>
    <comment ref="F71" authorId="0" shapeId="0" xr:uid="{E5506788-9ED8-4C2E-84A8-E09FAFC047F7}">
      <text>
        <r>
          <rPr>
            <b/>
            <sz val="9"/>
            <color indexed="81"/>
            <rFont val="Tahoma"/>
            <charset val="1"/>
          </rPr>
          <t>Robbie Andrew:</t>
        </r>
        <r>
          <rPr>
            <sz val="9"/>
            <color indexed="81"/>
            <rFont val="Tahoma"/>
            <charset val="1"/>
          </rPr>
          <t xml:space="preserve">
Clinker exports were 16.6% of a total of 9.04 Mt exports
But 16.6%+81.6%&lt;100% so I've tweaked these.</t>
        </r>
      </text>
    </comment>
    <comment ref="W71" authorId="0" shapeId="0" xr:uid="{B5EA9FB5-75A1-4214-B4ED-EFC3FC7B6828}">
      <text>
        <r>
          <rPr>
            <b/>
            <sz val="9"/>
            <color indexed="81"/>
            <rFont val="Tahoma"/>
            <family val="2"/>
          </rPr>
          <t>Robbie Andrew:</t>
        </r>
        <r>
          <rPr>
            <sz val="9"/>
            <color indexed="81"/>
            <rFont val="Tahoma"/>
            <family val="2"/>
          </rPr>
          <t xml:space="preserve">
https://www.dcement.com/article/201901/164425.html</t>
        </r>
      </text>
    </comment>
    <comment ref="AB71" authorId="0" shapeId="0" xr:uid="{921EAB08-018F-4929-B6CD-E9BFEC620B23}">
      <text>
        <r>
          <rPr>
            <b/>
            <sz val="9"/>
            <color indexed="81"/>
            <rFont val="Tahoma"/>
            <family val="2"/>
          </rPr>
          <t>Robbie Andrew:</t>
        </r>
        <r>
          <rPr>
            <sz val="9"/>
            <color indexed="81"/>
            <rFont val="Tahoma"/>
            <family val="2"/>
          </rPr>
          <t xml:space="preserve">
Given that StatComm 2019 says 4.9% growth over 2018, this is the implied revised 2018 cement production (approx)</t>
        </r>
      </text>
    </comment>
    <comment ref="AE71" authorId="0" shapeId="0" xr:uid="{5BADE07C-F0E9-4302-ABB8-35DC2711EDD9}">
      <text>
        <r>
          <rPr>
            <b/>
            <sz val="9"/>
            <color indexed="81"/>
            <rFont val="Tahoma"/>
            <charset val="1"/>
          </rPr>
          <t>Robbie Andrew:</t>
        </r>
        <r>
          <rPr>
            <sz val="9"/>
            <color indexed="81"/>
            <rFont val="Tahoma"/>
            <charset val="1"/>
          </rPr>
          <t xml:space="preserve">
It is largely the apparent upwards revision of 2018 that causes the large divergence in the 2019 growth rate between monthly data and Communique, less the revision in the 2019 data.</t>
        </r>
      </text>
    </comment>
    <comment ref="F72" authorId="0" shapeId="0" xr:uid="{917DE9F9-9157-43B1-A5A7-49908B7CE9B8}">
      <text>
        <r>
          <rPr>
            <b/>
            <sz val="9"/>
            <color indexed="81"/>
            <rFont val="Tahoma"/>
            <family val="2"/>
          </rPr>
          <t>Robbie Andrew:</t>
        </r>
        <r>
          <rPr>
            <sz val="9"/>
            <color indexed="81"/>
            <rFont val="Tahoma"/>
            <family val="2"/>
          </rPr>
          <t xml:space="preserve">
Not found.</t>
        </r>
      </text>
    </comment>
    <comment ref="W72" authorId="0" shapeId="0" xr:uid="{1C300AA7-954A-4976-AF04-185D2032BD03}">
      <text>
        <r>
          <rPr>
            <b/>
            <sz val="9"/>
            <color indexed="81"/>
            <rFont val="Tahoma"/>
            <family val="2"/>
          </rPr>
          <t>Robbie Andrew:</t>
        </r>
        <r>
          <rPr>
            <sz val="9"/>
            <color indexed="81"/>
            <rFont val="Tahoma"/>
            <family val="2"/>
          </rPr>
          <t xml:space="preserve">
https://www.dcement.com/article/202001/166935.html</t>
        </r>
      </text>
    </comment>
    <comment ref="F73" authorId="0" shapeId="0" xr:uid="{F708A43C-7298-44D1-A6F9-3A29770913DA}">
      <text>
        <r>
          <rPr>
            <b/>
            <sz val="9"/>
            <color indexed="81"/>
            <rFont val="Tahoma"/>
            <family val="2"/>
          </rPr>
          <t>Robbie Andrew:</t>
        </r>
        <r>
          <rPr>
            <sz val="9"/>
            <color indexed="81"/>
            <rFont val="Tahoma"/>
            <family val="2"/>
          </rPr>
          <t xml:space="preserve">
Not found.</t>
        </r>
      </text>
    </comment>
    <comment ref="W73" authorId="0" shapeId="0" xr:uid="{4ABF44E3-19EF-4702-9672-8698530BF5CA}">
      <text>
        <r>
          <rPr>
            <b/>
            <sz val="9"/>
            <color indexed="81"/>
            <rFont val="Tahoma"/>
            <charset val="1"/>
          </rPr>
          <t>Robbie Andrew:</t>
        </r>
        <r>
          <rPr>
            <sz val="9"/>
            <color indexed="81"/>
            <rFont val="Tahoma"/>
            <charset val="1"/>
          </rPr>
          <t xml:space="preserve">
http://www.dcement.com/article/202101/169770.html</t>
        </r>
      </text>
    </comment>
    <comment ref="F74" authorId="0" shapeId="0" xr:uid="{DB6AB2E6-F7C8-43F2-A693-30BED3CD55A8}">
      <text>
        <r>
          <rPr>
            <b/>
            <sz val="9"/>
            <color indexed="81"/>
            <rFont val="Tahoma"/>
            <family val="2"/>
          </rPr>
          <t>Robbie Andrew:</t>
        </r>
        <r>
          <rPr>
            <sz val="9"/>
            <color indexed="81"/>
            <rFont val="Tahoma"/>
            <family val="2"/>
          </rPr>
          <t xml:space="preserve">
Not found.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Robbie Andrew</author>
  </authors>
  <commentList>
    <comment ref="B1" authorId="0" shapeId="0" xr:uid="{8AE3E824-EF07-4469-94CD-98FC352152A4}">
      <text>
        <r>
          <rPr>
            <b/>
            <sz val="9"/>
            <color indexed="81"/>
            <rFont val="Tahoma"/>
            <charset val="1"/>
          </rPr>
          <t>Robbie Andrew:</t>
        </r>
        <r>
          <rPr>
            <sz val="9"/>
            <color indexed="81"/>
            <rFont val="Tahoma"/>
            <charset val="1"/>
          </rPr>
          <t xml:space="preserve">
Download 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Robbie Andrew</author>
  </authors>
  <commentList>
    <comment ref="E1" authorId="0" shapeId="0" xr:uid="{44FC5B15-7C34-4237-A7AA-6AEEAF0F0D35}">
      <text>
        <r>
          <rPr>
            <b/>
            <sz val="9"/>
            <color indexed="81"/>
            <rFont val="Tahoma"/>
          </rPr>
          <t>Robbie Andrew:</t>
        </r>
        <r>
          <rPr>
            <sz val="9"/>
            <color indexed="81"/>
            <rFont val="Tahoma"/>
          </rPr>
          <t xml:space="preserve">
All data from CCRI via PAN Chen.
10,000 tonnes
Yellow: January totals estimated by CCRI
Blue: January totals estimated based on 0.58 ratio used by CCRI</t>
        </r>
      </text>
    </comment>
  </commentList>
</comments>
</file>

<file path=xl/sharedStrings.xml><?xml version="1.0" encoding="utf-8"?>
<sst xmlns="http://schemas.openxmlformats.org/spreadsheetml/2006/main" count="52" uniqueCount="52">
  <si>
    <t>year</t>
  </si>
  <si>
    <t>Source: CCA</t>
  </si>
  <si>
    <t>cement production</t>
  </si>
  <si>
    <t>clinker production</t>
  </si>
  <si>
    <t>clinker exports</t>
  </si>
  <si>
    <t>clinker imports</t>
  </si>
  <si>
    <t>clinker ratio</t>
  </si>
  <si>
    <t>cement and clinker export</t>
  </si>
  <si>
    <t>cement export</t>
  </si>
  <si>
    <t>cement imports</t>
  </si>
  <si>
    <t>cement and clinker import</t>
  </si>
  <si>
    <t>China Cement Association, 2005. "China Cement Almanac 2001-2005". China Building Material Press, etc.</t>
  </si>
  <si>
    <t>CCA2015 clinker production</t>
  </si>
  <si>
    <t>clinker production (Zhang)</t>
  </si>
  <si>
    <t>clinker ratio (based on Zhang)</t>
  </si>
  <si>
    <t>The 2015 revisions</t>
  </si>
  <si>
    <t xml:space="preserve">The “revised” numbers in the CCA2015 turned out to be the production of the above-size enterprise. In the earlier Almanacs, the numbers were adjusted to all enterprise. The definition of “above-size enterprise” changed twice. Before 2007, it refers to all state-owned enterprises and the non-state-owned enterprises with the Revenue of Main Business above 500*10^4 yuan. From 2007 to 2010, it refers to the enterprises with the Revenue of Main Business above 500*10^4 yuan no matter they are state-owned or not. Start from 2011, it refers to the enterprises with the Revenue of Main Business above 2000*10^4 yuan no matter they are state-owned or not. </t>
  </si>
  <si>
    <t>All the data were originally from the NBS</t>
  </si>
  <si>
    <t>China Industry Economy Statistical Yearbook</t>
  </si>
  <si>
    <t>Almanac of China Building Material Industry</t>
  </si>
  <si>
    <t>China Economic Census Yearbook</t>
  </si>
  <si>
    <t>CCRI clinker production</t>
  </si>
  <si>
    <t>All masses are in thousands of tonnes (kt)</t>
  </si>
  <si>
    <t>Month</t>
  </si>
  <si>
    <t>Clinker production</t>
  </si>
  <si>
    <t>Clinker production (cumulative)</t>
  </si>
  <si>
    <t>Output of Cement, Current Period(10000 tons)</t>
  </si>
  <si>
    <t>Output of Cement, Accumulated(10000 tons)</t>
  </si>
  <si>
    <t>Cement and clinker trade data for 2015-2018 are from:</t>
  </si>
  <si>
    <t>https://www.dcement.com/article/201802/161169.html</t>
  </si>
  <si>
    <t>https://www.dcement.com/article/201902/164468.html</t>
  </si>
  <si>
    <t>熟料进口 = clinker imports</t>
  </si>
  <si>
    <t>Annual clinker production data are also available directly from dcement.com, e.g.:</t>
  </si>
  <si>
    <t>https://www.dcement.com/article/201901/164425.html</t>
  </si>
  <si>
    <t>Search terms: 熟料产量 site:dcement.com</t>
  </si>
  <si>
    <t>clinker production (Digital Cement)</t>
  </si>
  <si>
    <t>cement production (Digital Cement)</t>
  </si>
  <si>
    <t>Implied NBS series</t>
  </si>
  <si>
    <t>Ratio NBS to full clinker production</t>
  </si>
  <si>
    <t>clinker consumption (Digital Cement)</t>
  </si>
  <si>
    <t>cement production (Stat Comm)</t>
  </si>
  <si>
    <t>clinker production (Second BUR)</t>
  </si>
  <si>
    <t>NBS clinker</t>
  </si>
  <si>
    <t>cumulative monthly cement production</t>
  </si>
  <si>
    <t>stated growth rate (Stat Comm)</t>
  </si>
  <si>
    <t>calculated growth rate</t>
  </si>
  <si>
    <t>Implied cement production</t>
  </si>
  <si>
    <t>cement revision</t>
  </si>
  <si>
    <t>Clinker production (Liao et al 2022)</t>
  </si>
  <si>
    <t>CEICdata</t>
  </si>
  <si>
    <t>Year</t>
  </si>
  <si>
    <t>Although in 2022 the article didn't not report clinker production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</si>
</sst>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 #,##0.00_ ;_ * \-#,##0.00_ ;_ * &quot;-&quot;??_ ;_ @_ "/>
    <numFmt numFmtId="166" formatCode="yyyy/mm"/>
    <numFmt numFmtId="167" formatCode="0.0%"/>
  </numFmts>
  <fonts count="15">
    <font>
      <sz val="11"/>
      <color theme="1"/>
      <name val="Calibri"/>
      <family val="2"/>
      <scheme val="minor"/>
    </font>
    <font>
      <sz val="12"/>
      <name val="Calibri"/>
      <family val="2"/>
      <scheme val="minor"/>
    </font>
    <font>
      <sz val="9"/>
      <color indexed="81"/>
      <name val="Tahoma"/>
      <family val="2"/>
    </font>
    <font>
      <b/>
      <sz val="9"/>
      <color indexed="81"/>
      <name val="Tahoma"/>
      <family val="2"/>
    </font>
    <font>
      <sz val="12"/>
      <color theme="0" tint="-0.34998626667073579"/>
      <name val="Calibri"/>
      <family val="2"/>
      <scheme val="minor"/>
    </font>
    <font>
      <sz val="9"/>
      <color indexed="81"/>
      <name val="Tahoma"/>
      <charset val="1"/>
    </font>
    <font>
      <b/>
      <sz val="9"/>
      <color indexed="81"/>
      <name val="Tahoma"/>
      <charset val="1"/>
    </font>
    <font>
      <sz val="12"/>
      <color theme="1"/>
      <name val="Calibri"/>
      <family val="2"/>
      <scheme val="minor"/>
    </font>
    <font>
      <sz val="11"/>
      <color theme="1"/>
      <name val="Calibri"/>
      <family val="2"/>
      <scheme val="minor"/>
    </font>
    <font>
      <sz val="11"/>
      <color theme="1"/>
      <name val="幼圆"/>
      <family val="3"/>
      <charset val="134"/>
    </font>
    <font>
      <sz val="10"/>
      <color theme="1"/>
      <name val="Calibri"/>
      <family val="3"/>
      <charset val="134"/>
      <scheme val="minor"/>
    </font>
    <font>
      <sz val="10"/>
      <color theme="1"/>
      <name val="Calibri"/>
      <family val="2"/>
      <scheme val="minor"/>
    </font>
    <font>
      <sz val="9"/>
      <color indexed="81"/>
      <name val="Tahoma"/>
    </font>
    <font>
      <b/>
      <sz val="9"/>
      <color indexed="81"/>
      <name val="Tahoma"/>
    </font>
    <font>
      <u/>
      <sz val="11"/>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8" fillId="0" borderId="0" applyFont="0" applyFill="0" applyBorder="0" applyAlignment="0" applyProtection="0"/>
    <xf numFmtId="165" fontId="8" fillId="0" borderId="0" applyFont="0" applyFill="0" applyBorder="0" applyAlignment="0" applyProtection="0">
      <alignment vertical="center"/>
    </xf>
    <xf numFmtId="0" fontId="14" fillId="0" borderId="0" applyNumberFormat="0" applyFill="0" applyBorder="0" applyAlignment="0" applyProtection="0"/>
  </cellStyleXfs>
  <cellXfs count="36">
    <xf numFmtId="0" fontId="0" fillId="0" borderId="0" xfId="0"/>
    <xf numFmtId="0" fontId="0" fillId="0" borderId="0" xfId="0"/>
    <xf numFmtId="0" fontId="1" fillId="0" borderId="0" xfId="0" applyNumberFormat="1" applyFont="1" applyFill="1" applyBorder="1" applyAlignment="1">
      <alignment vertical="center"/>
    </xf>
    <xf numFmtId="49" fontId="1" fillId="0" borderId="0" xfId="0" applyNumberFormat="1" applyFont="1" applyFill="1" applyBorder="1" applyAlignment="1">
      <alignment horizontal="center" vertical="center" wrapText="1"/>
    </xf>
    <xf numFmtId="1" fontId="1" fillId="0" borderId="0" xfId="0" applyNumberFormat="1" applyFont="1" applyFill="1" applyBorder="1" applyAlignment="1">
      <alignment vertical="center"/>
    </xf>
    <xf numFmtId="164" fontId="4" fillId="0" borderId="0" xfId="0" applyNumberFormat="1" applyFont="1" applyFill="1" applyBorder="1" applyAlignment="1">
      <alignment vertical="center"/>
    </xf>
    <xf numFmtId="0" fontId="7" fillId="0" borderId="0" xfId="0" applyFont="1"/>
    <xf numFmtId="1" fontId="7" fillId="0" borderId="0" xfId="0" applyNumberFormat="1" applyFont="1"/>
    <xf numFmtId="164" fontId="7" fillId="0" borderId="0" xfId="0" applyNumberFormat="1" applyFont="1"/>
    <xf numFmtId="0" fontId="0" fillId="0" borderId="0" xfId="0" applyAlignment="1">
      <alignment wrapText="1"/>
    </xf>
    <xf numFmtId="1" fontId="1" fillId="2" borderId="0" xfId="0" applyNumberFormat="1" applyFont="1" applyFill="1" applyBorder="1" applyAlignment="1">
      <alignment vertical="center"/>
    </xf>
    <xf numFmtId="1" fontId="7" fillId="3" borderId="0" xfId="0" applyNumberFormat="1" applyFont="1" applyFill="1"/>
    <xf numFmtId="0" fontId="7" fillId="0" borderId="0" xfId="0" applyNumberFormat="1" applyFont="1"/>
    <xf numFmtId="9" fontId="7" fillId="0" borderId="0" xfId="1" applyFont="1"/>
    <xf numFmtId="2" fontId="7" fillId="0" borderId="0" xfId="2" applyNumberFormat="1" applyFont="1" applyAlignment="1"/>
    <xf numFmtId="2" fontId="9" fillId="0" borderId="1" xfId="2" applyNumberFormat="1" applyFont="1" applyBorder="1" applyAlignment="1"/>
    <xf numFmtId="2" fontId="9" fillId="2" borderId="1" xfId="2" applyNumberFormat="1" applyFont="1" applyFill="1" applyBorder="1" applyAlignment="1"/>
    <xf numFmtId="2" fontId="10" fillId="0" borderId="0" xfId="2" applyNumberFormat="1" applyFont="1" applyAlignment="1"/>
    <xf numFmtId="2" fontId="11" fillId="0" borderId="1" xfId="2" applyNumberFormat="1" applyFont="1" applyBorder="1" applyAlignment="1"/>
    <xf numFmtId="2" fontId="9" fillId="4" borderId="0" xfId="2" applyNumberFormat="1" applyFont="1" applyFill="1" applyBorder="1" applyAlignment="1"/>
    <xf numFmtId="166" fontId="0" fillId="0" borderId="0" xfId="0" applyNumberFormat="1"/>
    <xf numFmtId="0" fontId="0" fillId="5" borderId="0" xfId="0" applyFill="1"/>
    <xf numFmtId="0" fontId="14" fillId="0" borderId="0" xfId="3"/>
    <xf numFmtId="1" fontId="4" fillId="6" borderId="0" xfId="0" applyNumberFormat="1" applyFont="1" applyFill="1" applyBorder="1" applyAlignment="1">
      <alignment vertical="center"/>
    </xf>
    <xf numFmtId="0" fontId="7" fillId="6" borderId="0" xfId="0" applyFont="1" applyFill="1"/>
    <xf numFmtId="1" fontId="7" fillId="6" borderId="0" xfId="0" applyNumberFormat="1" applyFont="1" applyFill="1"/>
    <xf numFmtId="164" fontId="1" fillId="6" borderId="0" xfId="0" applyNumberFormat="1" applyFont="1" applyFill="1" applyBorder="1" applyAlignment="1">
      <alignment vertical="center"/>
    </xf>
    <xf numFmtId="1" fontId="1" fillId="6" borderId="0" xfId="0" applyNumberFormat="1" applyFont="1" applyFill="1" applyBorder="1" applyAlignment="1">
      <alignment vertical="center"/>
    </xf>
    <xf numFmtId="167" fontId="7" fillId="0" borderId="0" xfId="0" applyNumberFormat="1" applyFont="1"/>
    <xf numFmtId="164" fontId="1" fillId="7" borderId="0" xfId="0" applyNumberFormat="1" applyFont="1" applyFill="1" applyBorder="1" applyAlignment="1">
      <alignment vertical="center"/>
    </xf>
    <xf numFmtId="1" fontId="1" fillId="7" borderId="0" xfId="0" applyNumberFormat="1" applyFont="1" applyFill="1" applyBorder="1" applyAlignment="1">
      <alignment vertical="center"/>
    </xf>
    <xf numFmtId="1" fontId="7" fillId="7" borderId="0" xfId="0" applyNumberFormat="1" applyFont="1" applyFill="1"/>
    <xf numFmtId="0" fontId="1" fillId="7" borderId="0" xfId="0" applyNumberFormat="1" applyFont="1" applyFill="1" applyBorder="1" applyAlignment="1">
      <alignment vertical="center"/>
    </xf>
    <xf numFmtId="15" fontId="0" fillId="0" borderId="0" xfId="0" applyNumberFormat="1"/>
    <xf numFmtId="14" fontId="0" fillId="0" borderId="0" xfId="0" applyNumberFormat="1"/>
    <xf numFmtId="167" fontId="7" fillId="0" borderId="0" xfId="1" applyNumberFormat="1" applyFont="1"/>
  </cellXfs>
  <cellStyles count="4">
    <cellStyle name="Comma 2" xfId="2" xr:uid="{00000000-0005-0000-0000-000000000000}"/>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dcement.com/article/201901/164425.html" TargetMode="External"/><Relationship Id="rId2" Type="http://schemas.openxmlformats.org/officeDocument/2006/relationships/hyperlink" Target="https://www.dcement.com/article/201902/164468.html" TargetMode="External"/><Relationship Id="rId1" Type="http://schemas.openxmlformats.org/officeDocument/2006/relationships/hyperlink" Target="https://www.dcement.com/article/201802/161169.html"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F74"/>
  <sheetViews>
    <sheetView tabSelected="1" zoomScale="85" zoomScaleNormal="85" workbookViewId="0">
      <pane xSplit="1" ySplit="1" topLeftCell="B50" activePane="bottomRight" state="frozen"/>
      <selection pane="topRight" activeCell="B1" sqref="B1"/>
      <selection pane="bottomLeft" activeCell="A2" sqref="A2"/>
      <selection pane="bottomRight" activeCell="A51" sqref="A51"/>
    </sheetView>
  </sheetViews>
  <sheetFormatPr defaultRowHeight="14.5"/>
  <cols>
    <col min="2" max="3" width="11.1796875" customWidth="1"/>
    <col min="4" max="5" width="11.1796875" style="1" customWidth="1"/>
    <col min="6" max="6" width="11.1796875" customWidth="1"/>
    <col min="7" max="8" width="11.1796875" style="1" customWidth="1"/>
    <col min="9" max="10" width="11.1796875" customWidth="1"/>
    <col min="11" max="12" width="10.81640625" customWidth="1"/>
    <col min="13" max="13" width="11.7265625" customWidth="1"/>
    <col min="15" max="15" width="8.7265625" style="1"/>
    <col min="16" max="16" width="10.7265625" customWidth="1"/>
    <col min="17" max="18" width="10.7265625" style="1" customWidth="1"/>
    <col min="19" max="19" width="11.1796875" customWidth="1"/>
    <col min="21" max="21" width="10.453125" customWidth="1"/>
    <col min="22" max="22" width="11.453125" customWidth="1"/>
    <col min="23" max="24" width="13.54296875" customWidth="1"/>
    <col min="25" max="25" width="13" customWidth="1"/>
    <col min="26" max="26" width="12.1796875" customWidth="1"/>
    <col min="27" max="28" width="12.1796875" style="1" customWidth="1"/>
    <col min="29" max="29" width="12.7265625" customWidth="1"/>
    <col min="30" max="30" width="11.1796875" customWidth="1"/>
    <col min="32" max="32" width="11.81640625" customWidth="1"/>
  </cols>
  <sheetData>
    <row r="1" spans="1:32" ht="77.5">
      <c r="A1" s="3" t="s">
        <v>0</v>
      </c>
      <c r="B1" s="3" t="s">
        <v>2</v>
      </c>
      <c r="C1" s="3" t="s">
        <v>3</v>
      </c>
      <c r="D1" s="3" t="s">
        <v>7</v>
      </c>
      <c r="E1" s="3" t="s">
        <v>8</v>
      </c>
      <c r="F1" s="3" t="s">
        <v>4</v>
      </c>
      <c r="G1" s="3" t="s">
        <v>10</v>
      </c>
      <c r="H1" s="3" t="s">
        <v>9</v>
      </c>
      <c r="I1" s="3" t="s">
        <v>5</v>
      </c>
      <c r="J1" s="3" t="s">
        <v>6</v>
      </c>
      <c r="K1" s="3" t="s">
        <v>12</v>
      </c>
      <c r="L1" s="3" t="s">
        <v>13</v>
      </c>
      <c r="M1" s="3" t="s">
        <v>14</v>
      </c>
      <c r="N1" s="3" t="s">
        <v>21</v>
      </c>
      <c r="O1" s="3" t="s">
        <v>49</v>
      </c>
      <c r="P1" s="3" t="s">
        <v>42</v>
      </c>
      <c r="Q1" s="3" t="s">
        <v>37</v>
      </c>
      <c r="R1" s="3" t="s">
        <v>38</v>
      </c>
      <c r="S1" s="3" t="s">
        <v>18</v>
      </c>
      <c r="T1" s="3" t="s">
        <v>19</v>
      </c>
      <c r="U1" s="3" t="s">
        <v>20</v>
      </c>
      <c r="V1" s="3" t="s">
        <v>41</v>
      </c>
      <c r="W1" s="3" t="s">
        <v>35</v>
      </c>
      <c r="X1" s="3" t="s">
        <v>36</v>
      </c>
      <c r="Y1" s="3" t="s">
        <v>39</v>
      </c>
      <c r="Z1" s="3" t="s">
        <v>40</v>
      </c>
      <c r="AA1" s="3" t="s">
        <v>44</v>
      </c>
      <c r="AB1" s="3" t="s">
        <v>46</v>
      </c>
      <c r="AC1" s="3" t="s">
        <v>43</v>
      </c>
      <c r="AD1" s="3" t="s">
        <v>45</v>
      </c>
      <c r="AE1" s="3" t="s">
        <v>47</v>
      </c>
      <c r="AF1" s="3" t="s">
        <v>48</v>
      </c>
    </row>
    <row r="2" spans="1:32" ht="15.5">
      <c r="A2" s="2">
        <v>1949</v>
      </c>
      <c r="B2" s="32">
        <v>660</v>
      </c>
      <c r="C2" s="6"/>
      <c r="D2" s="6"/>
      <c r="E2" s="6"/>
      <c r="F2" s="6"/>
      <c r="G2" s="6"/>
      <c r="H2" s="6"/>
      <c r="I2" s="6"/>
      <c r="J2" s="6"/>
      <c r="K2" s="6"/>
      <c r="L2" s="6"/>
      <c r="M2" s="6"/>
      <c r="N2" s="6"/>
      <c r="O2" s="6"/>
      <c r="P2" s="6"/>
      <c r="Q2" s="6"/>
      <c r="R2" s="6"/>
      <c r="S2" s="6"/>
      <c r="T2" s="6"/>
      <c r="U2" s="6"/>
    </row>
    <row r="3" spans="1:32" ht="15.5">
      <c r="A3" s="2">
        <v>1950</v>
      </c>
      <c r="B3" s="32">
        <v>1410</v>
      </c>
      <c r="C3" s="6"/>
      <c r="D3" s="6"/>
      <c r="E3" s="6"/>
      <c r="F3" s="6"/>
      <c r="G3" s="6"/>
      <c r="H3" s="6"/>
      <c r="I3" s="6"/>
      <c r="J3" s="6"/>
      <c r="K3" s="6"/>
      <c r="L3" s="6"/>
      <c r="M3" s="6"/>
      <c r="N3" s="6"/>
      <c r="O3" s="6"/>
      <c r="P3" s="6"/>
      <c r="Q3" s="6"/>
      <c r="R3" s="6"/>
      <c r="S3" s="6"/>
      <c r="T3" s="6"/>
      <c r="U3" s="6"/>
    </row>
    <row r="4" spans="1:32" ht="15.5">
      <c r="A4" s="2">
        <v>1951</v>
      </c>
      <c r="B4" s="32">
        <v>2490</v>
      </c>
      <c r="C4" s="6"/>
      <c r="D4" s="6"/>
      <c r="E4" s="6"/>
      <c r="F4" s="6"/>
      <c r="G4" s="6"/>
      <c r="H4" s="6"/>
      <c r="I4" s="6"/>
      <c r="J4" s="6"/>
      <c r="K4" s="6"/>
      <c r="L4" s="6"/>
      <c r="M4" s="6"/>
      <c r="N4" s="6"/>
      <c r="O4" s="6"/>
      <c r="P4" s="6"/>
      <c r="Q4" s="6"/>
      <c r="R4" s="6"/>
      <c r="S4" s="6"/>
      <c r="T4" s="6"/>
      <c r="U4" s="6"/>
    </row>
    <row r="5" spans="1:32" ht="15.5">
      <c r="A5" s="2">
        <v>1952</v>
      </c>
      <c r="B5" s="32">
        <v>2890</v>
      </c>
      <c r="C5" s="6"/>
      <c r="D5" s="6"/>
      <c r="E5" s="6"/>
      <c r="F5" s="6"/>
      <c r="G5" s="6"/>
      <c r="H5" s="6"/>
      <c r="I5" s="6"/>
      <c r="J5" s="6"/>
      <c r="K5" s="6"/>
      <c r="L5" s="6"/>
      <c r="M5" s="6"/>
      <c r="N5" s="6"/>
      <c r="O5" s="6"/>
      <c r="P5" s="6"/>
      <c r="Q5" s="6"/>
      <c r="R5" s="6"/>
      <c r="S5" s="6"/>
      <c r="T5" s="6"/>
      <c r="U5" s="6"/>
    </row>
    <row r="6" spans="1:32" ht="15.5">
      <c r="A6" s="2">
        <v>1953</v>
      </c>
      <c r="B6" s="32">
        <v>3880</v>
      </c>
      <c r="C6" s="6"/>
      <c r="D6" s="6"/>
      <c r="E6" s="6"/>
      <c r="F6" s="6"/>
      <c r="G6" s="6"/>
      <c r="H6" s="6"/>
      <c r="I6" s="6"/>
      <c r="J6" s="6"/>
      <c r="K6" s="6"/>
      <c r="L6" s="6"/>
      <c r="M6" s="6"/>
      <c r="N6" s="6"/>
      <c r="O6" s="6"/>
      <c r="P6" s="6"/>
      <c r="Q6" s="6"/>
      <c r="R6" s="6"/>
      <c r="S6" s="6"/>
      <c r="T6" s="6"/>
      <c r="U6" s="6"/>
    </row>
    <row r="7" spans="1:32" ht="15.5">
      <c r="A7" s="2">
        <v>1954</v>
      </c>
      <c r="B7" s="32">
        <v>4600</v>
      </c>
      <c r="C7" s="6"/>
      <c r="D7" s="6"/>
      <c r="E7" s="6"/>
      <c r="F7" s="6"/>
      <c r="G7" s="6"/>
      <c r="H7" s="6"/>
      <c r="I7" s="6"/>
      <c r="J7" s="6"/>
      <c r="K7" s="6"/>
      <c r="L7" s="6"/>
      <c r="M7" s="6"/>
      <c r="N7" s="6"/>
      <c r="O7" s="6"/>
      <c r="P7" s="6"/>
      <c r="Q7" s="6"/>
      <c r="R7" s="6"/>
      <c r="S7" s="6"/>
      <c r="T7" s="6"/>
      <c r="U7" s="6"/>
    </row>
    <row r="8" spans="1:32" ht="15.5">
      <c r="A8" s="2">
        <v>1955</v>
      </c>
      <c r="B8" s="32">
        <v>4500</v>
      </c>
      <c r="C8" s="6"/>
      <c r="D8" s="6"/>
      <c r="E8" s="6"/>
      <c r="F8" s="6"/>
      <c r="G8" s="6"/>
      <c r="H8" s="6"/>
      <c r="I8" s="6"/>
      <c r="J8" s="6"/>
      <c r="K8" s="6"/>
      <c r="L8" s="6"/>
      <c r="M8" s="6"/>
      <c r="N8" s="6"/>
      <c r="O8" s="6"/>
      <c r="P8" s="6"/>
      <c r="Q8" s="6"/>
      <c r="R8" s="6"/>
      <c r="S8" s="6"/>
      <c r="T8" s="6"/>
      <c r="U8" s="6"/>
    </row>
    <row r="9" spans="1:32" ht="15.5">
      <c r="A9" s="2">
        <v>1956</v>
      </c>
      <c r="B9" s="32">
        <v>6390</v>
      </c>
      <c r="C9" s="6"/>
      <c r="D9" s="6"/>
      <c r="E9" s="6"/>
      <c r="F9" s="6"/>
      <c r="G9" s="6"/>
      <c r="H9" s="6"/>
      <c r="I9" s="6"/>
      <c r="J9" s="6"/>
      <c r="K9" s="6"/>
      <c r="L9" s="6"/>
      <c r="M9" s="6"/>
      <c r="N9" s="6"/>
      <c r="O9" s="6"/>
      <c r="P9" s="6"/>
      <c r="Q9" s="6"/>
      <c r="R9" s="6"/>
      <c r="S9" s="6"/>
      <c r="T9" s="6"/>
      <c r="U9" s="6"/>
    </row>
    <row r="10" spans="1:32" ht="15.5">
      <c r="A10" s="2">
        <v>1957</v>
      </c>
      <c r="B10" s="32">
        <v>6860</v>
      </c>
      <c r="C10" s="6"/>
      <c r="D10" s="6"/>
      <c r="E10" s="6"/>
      <c r="F10" s="6"/>
      <c r="G10" s="6"/>
      <c r="H10" s="6"/>
      <c r="I10" s="6"/>
      <c r="J10" s="6"/>
      <c r="K10" s="6"/>
      <c r="L10" s="6"/>
      <c r="M10" s="6"/>
      <c r="N10" s="6"/>
      <c r="O10" s="6"/>
      <c r="P10" s="6"/>
      <c r="Q10" s="6"/>
      <c r="R10" s="6"/>
      <c r="S10" s="6"/>
      <c r="T10" s="6"/>
      <c r="U10" s="6"/>
    </row>
    <row r="11" spans="1:32" ht="15.5">
      <c r="A11" s="2">
        <v>1958</v>
      </c>
      <c r="B11" s="32">
        <v>9300</v>
      </c>
      <c r="C11" s="6"/>
      <c r="D11" s="6"/>
      <c r="E11" s="6"/>
      <c r="F11" s="6"/>
      <c r="G11" s="6"/>
      <c r="H11" s="6"/>
      <c r="I11" s="6"/>
      <c r="J11" s="6"/>
      <c r="K11" s="6"/>
      <c r="L11" s="6"/>
      <c r="M11" s="6"/>
      <c r="N11" s="6"/>
      <c r="O11" s="6"/>
      <c r="P11" s="6"/>
      <c r="Q11" s="6"/>
      <c r="R11" s="6"/>
      <c r="S11" s="6"/>
      <c r="T11" s="6"/>
      <c r="U11" s="6"/>
    </row>
    <row r="12" spans="1:32" ht="15.5">
      <c r="A12" s="2">
        <v>1959</v>
      </c>
      <c r="B12" s="32">
        <v>12270</v>
      </c>
      <c r="C12" s="6"/>
      <c r="D12" s="6"/>
      <c r="E12" s="6"/>
      <c r="F12" s="6"/>
      <c r="G12" s="6"/>
      <c r="H12" s="6"/>
      <c r="I12" s="6"/>
      <c r="J12" s="6"/>
      <c r="K12" s="6"/>
      <c r="L12" s="6"/>
      <c r="M12" s="6"/>
      <c r="N12" s="6"/>
      <c r="O12" s="6"/>
      <c r="P12" s="6"/>
      <c r="Q12" s="6"/>
      <c r="R12" s="6"/>
      <c r="S12" s="6"/>
      <c r="T12" s="6"/>
      <c r="U12" s="6"/>
    </row>
    <row r="13" spans="1:32" ht="15.5">
      <c r="A13" s="2">
        <v>1960</v>
      </c>
      <c r="B13" s="32">
        <v>15650</v>
      </c>
      <c r="C13" s="6"/>
      <c r="D13" s="6"/>
      <c r="E13" s="6"/>
      <c r="F13" s="6"/>
      <c r="G13" s="6"/>
      <c r="H13" s="6"/>
      <c r="I13" s="6"/>
      <c r="J13" s="6"/>
      <c r="K13" s="6"/>
      <c r="L13" s="6"/>
      <c r="M13" s="6"/>
      <c r="N13" s="6"/>
      <c r="O13" s="6"/>
      <c r="P13" s="6"/>
      <c r="Q13" s="6"/>
      <c r="R13" s="6"/>
      <c r="S13" s="6"/>
      <c r="T13" s="6"/>
      <c r="U13" s="6"/>
    </row>
    <row r="14" spans="1:32" ht="15.5">
      <c r="A14" s="2">
        <v>1961</v>
      </c>
      <c r="B14" s="32">
        <v>6210</v>
      </c>
      <c r="C14" s="6"/>
      <c r="D14" s="6"/>
      <c r="E14" s="6"/>
      <c r="F14" s="6"/>
      <c r="G14" s="6"/>
      <c r="H14" s="6"/>
      <c r="I14" s="6"/>
      <c r="J14" s="6"/>
      <c r="K14" s="6"/>
      <c r="L14" s="6"/>
      <c r="M14" s="6"/>
      <c r="N14" s="6"/>
      <c r="O14" s="6"/>
      <c r="P14" s="6"/>
      <c r="Q14" s="6"/>
      <c r="R14" s="6"/>
      <c r="S14" s="6"/>
      <c r="T14" s="6"/>
      <c r="U14" s="6"/>
    </row>
    <row r="15" spans="1:32" ht="15.5">
      <c r="A15" s="2">
        <v>1962</v>
      </c>
      <c r="B15" s="32">
        <v>6000</v>
      </c>
      <c r="C15" s="6"/>
      <c r="D15" s="6"/>
      <c r="E15" s="6"/>
      <c r="F15" s="6"/>
      <c r="G15" s="6"/>
      <c r="H15" s="6"/>
      <c r="I15" s="6"/>
      <c r="J15" s="6"/>
      <c r="K15" s="6"/>
      <c r="L15" s="6"/>
      <c r="M15" s="6"/>
      <c r="N15" s="6"/>
      <c r="O15" s="6"/>
      <c r="P15" s="6"/>
      <c r="Q15" s="6"/>
      <c r="R15" s="6"/>
      <c r="S15" s="6"/>
      <c r="T15" s="6"/>
      <c r="U15" s="6"/>
    </row>
    <row r="16" spans="1:32" ht="15.5">
      <c r="A16" s="2">
        <v>1963</v>
      </c>
      <c r="B16" s="32">
        <v>8060</v>
      </c>
      <c r="C16" s="6"/>
      <c r="D16" s="6"/>
      <c r="E16" s="6"/>
      <c r="F16" s="6"/>
      <c r="G16" s="6"/>
      <c r="H16" s="6"/>
      <c r="I16" s="6"/>
      <c r="J16" s="6"/>
      <c r="K16" s="6"/>
      <c r="L16" s="6"/>
      <c r="M16" s="6"/>
      <c r="N16" s="6"/>
      <c r="O16" s="6"/>
      <c r="P16" s="6"/>
      <c r="Q16" s="6"/>
      <c r="R16" s="6"/>
      <c r="S16" s="6"/>
      <c r="T16" s="6"/>
      <c r="U16" s="6"/>
    </row>
    <row r="17" spans="1:21" ht="15.5">
      <c r="A17" s="2">
        <v>1964</v>
      </c>
      <c r="B17" s="32">
        <v>12090</v>
      </c>
      <c r="C17" s="6"/>
      <c r="D17" s="6"/>
      <c r="E17" s="6"/>
      <c r="F17" s="6"/>
      <c r="G17" s="6"/>
      <c r="H17" s="6"/>
      <c r="I17" s="6"/>
      <c r="J17" s="6"/>
      <c r="K17" s="6"/>
      <c r="L17" s="6"/>
      <c r="M17" s="6"/>
      <c r="N17" s="6"/>
      <c r="O17" s="6"/>
      <c r="P17" s="6"/>
      <c r="Q17" s="6"/>
      <c r="R17" s="6"/>
      <c r="S17" s="6"/>
      <c r="T17" s="6"/>
      <c r="U17" s="6"/>
    </row>
    <row r="18" spans="1:21" ht="15.5">
      <c r="A18" s="2">
        <v>1965</v>
      </c>
      <c r="B18" s="32">
        <v>16340</v>
      </c>
      <c r="C18" s="6"/>
      <c r="D18" s="6"/>
      <c r="E18" s="6"/>
      <c r="F18" s="6"/>
      <c r="G18" s="6"/>
      <c r="H18" s="6"/>
      <c r="I18" s="6"/>
      <c r="J18" s="6"/>
      <c r="K18" s="6"/>
      <c r="L18" s="6"/>
      <c r="M18" s="6"/>
      <c r="N18" s="6"/>
      <c r="O18" s="6"/>
      <c r="P18" s="6"/>
      <c r="Q18" s="6"/>
      <c r="R18" s="6"/>
      <c r="S18" s="6"/>
      <c r="T18" s="6"/>
      <c r="U18" s="6"/>
    </row>
    <row r="19" spans="1:21" ht="15.5">
      <c r="A19" s="2">
        <v>1966</v>
      </c>
      <c r="B19" s="32">
        <v>20150</v>
      </c>
      <c r="C19" s="6"/>
      <c r="D19" s="6"/>
      <c r="E19" s="6"/>
      <c r="F19" s="6"/>
      <c r="G19" s="6"/>
      <c r="H19" s="6"/>
      <c r="I19" s="6"/>
      <c r="J19" s="6"/>
      <c r="K19" s="6"/>
      <c r="L19" s="6"/>
      <c r="M19" s="6"/>
      <c r="N19" s="6"/>
      <c r="O19" s="6"/>
      <c r="P19" s="6"/>
      <c r="Q19" s="6"/>
      <c r="R19" s="6"/>
      <c r="S19" s="6"/>
      <c r="T19" s="6"/>
      <c r="U19" s="6"/>
    </row>
    <row r="20" spans="1:21" ht="15.5">
      <c r="A20" s="2">
        <v>1967</v>
      </c>
      <c r="B20" s="32">
        <v>14620</v>
      </c>
      <c r="C20" s="6"/>
      <c r="D20" s="6"/>
      <c r="E20" s="6"/>
      <c r="F20" s="6"/>
      <c r="G20" s="6"/>
      <c r="H20" s="6"/>
      <c r="I20" s="6"/>
      <c r="J20" s="6"/>
      <c r="K20" s="6"/>
      <c r="L20" s="6"/>
      <c r="M20" s="6"/>
      <c r="N20" s="6"/>
      <c r="O20" s="6"/>
      <c r="P20" s="6"/>
      <c r="Q20" s="6"/>
      <c r="R20" s="6"/>
      <c r="S20" s="6"/>
      <c r="T20" s="6"/>
      <c r="U20" s="6"/>
    </row>
    <row r="21" spans="1:21" ht="15.5">
      <c r="A21" s="2">
        <v>1968</v>
      </c>
      <c r="B21" s="32">
        <v>12620</v>
      </c>
      <c r="C21" s="6"/>
      <c r="D21" s="6"/>
      <c r="E21" s="6"/>
      <c r="F21" s="6"/>
      <c r="G21" s="6"/>
      <c r="H21" s="6"/>
      <c r="I21" s="6"/>
      <c r="J21" s="6"/>
      <c r="K21" s="6"/>
      <c r="L21" s="6"/>
      <c r="M21" s="6"/>
      <c r="N21" s="6"/>
      <c r="O21" s="6"/>
      <c r="P21" s="6"/>
      <c r="Q21" s="6"/>
      <c r="R21" s="6"/>
      <c r="S21" s="6"/>
      <c r="T21" s="6"/>
      <c r="U21" s="6"/>
    </row>
    <row r="22" spans="1:21" ht="15.5">
      <c r="A22" s="2">
        <v>1969</v>
      </c>
      <c r="B22" s="32">
        <v>18290</v>
      </c>
      <c r="C22" s="6"/>
      <c r="D22" s="6"/>
      <c r="E22" s="6"/>
      <c r="F22" s="6"/>
      <c r="G22" s="6"/>
      <c r="H22" s="6"/>
      <c r="I22" s="6"/>
      <c r="J22" s="6"/>
      <c r="K22" s="6"/>
      <c r="L22" s="6"/>
      <c r="M22" s="6"/>
      <c r="N22" s="6"/>
      <c r="O22" s="6"/>
      <c r="P22" s="6"/>
      <c r="Q22" s="6"/>
      <c r="R22" s="6"/>
      <c r="S22" s="6"/>
      <c r="T22" s="6"/>
      <c r="U22" s="6"/>
    </row>
    <row r="23" spans="1:21" ht="15.5">
      <c r="A23" s="2">
        <v>1970</v>
      </c>
      <c r="B23" s="32">
        <v>25750</v>
      </c>
      <c r="C23" s="6"/>
      <c r="D23" s="6"/>
      <c r="E23" s="6"/>
      <c r="F23" s="6"/>
      <c r="G23" s="6"/>
      <c r="H23" s="6"/>
      <c r="I23" s="6"/>
      <c r="J23" s="6"/>
      <c r="K23" s="6"/>
      <c r="L23" s="6"/>
      <c r="M23" s="6"/>
      <c r="N23" s="6"/>
      <c r="O23" s="6"/>
      <c r="P23" s="6"/>
      <c r="Q23" s="6"/>
      <c r="R23" s="6"/>
      <c r="S23" s="6"/>
      <c r="T23" s="6"/>
      <c r="U23" s="6"/>
    </row>
    <row r="24" spans="1:21" ht="15.5">
      <c r="A24" s="2">
        <v>1971</v>
      </c>
      <c r="B24" s="32">
        <v>31580</v>
      </c>
      <c r="C24" s="6"/>
      <c r="D24" s="6"/>
      <c r="E24" s="6"/>
      <c r="F24" s="6"/>
      <c r="G24" s="6"/>
      <c r="H24" s="6"/>
      <c r="I24" s="6"/>
      <c r="J24" s="6"/>
      <c r="K24" s="6"/>
      <c r="L24" s="6"/>
      <c r="M24" s="6"/>
      <c r="N24" s="6"/>
      <c r="O24" s="6"/>
      <c r="P24" s="6"/>
      <c r="Q24" s="6"/>
      <c r="R24" s="6"/>
      <c r="S24" s="6"/>
      <c r="T24" s="6"/>
      <c r="U24" s="6"/>
    </row>
    <row r="25" spans="1:21" ht="15.5">
      <c r="A25" s="2">
        <v>1972</v>
      </c>
      <c r="B25" s="32">
        <v>35470</v>
      </c>
      <c r="C25" s="6"/>
      <c r="D25" s="6"/>
      <c r="E25" s="6"/>
      <c r="F25" s="6"/>
      <c r="G25" s="6"/>
      <c r="H25" s="6"/>
      <c r="I25" s="6"/>
      <c r="J25" s="6"/>
      <c r="K25" s="6"/>
      <c r="L25" s="6"/>
      <c r="M25" s="6"/>
      <c r="N25" s="6"/>
      <c r="O25" s="6"/>
      <c r="P25" s="6"/>
      <c r="Q25" s="6"/>
      <c r="R25" s="6"/>
      <c r="S25" s="6"/>
      <c r="T25" s="6"/>
      <c r="U25" s="6"/>
    </row>
    <row r="26" spans="1:21" ht="15.5">
      <c r="A26" s="2">
        <v>1973</v>
      </c>
      <c r="B26" s="32">
        <v>37310</v>
      </c>
      <c r="C26" s="6"/>
      <c r="D26" s="6"/>
      <c r="E26" s="6"/>
      <c r="F26" s="6"/>
      <c r="G26" s="6"/>
      <c r="H26" s="6"/>
      <c r="I26" s="6"/>
      <c r="J26" s="6"/>
      <c r="K26" s="6"/>
      <c r="L26" s="6"/>
      <c r="M26" s="6"/>
      <c r="N26" s="6"/>
      <c r="O26" s="6"/>
      <c r="P26" s="6"/>
      <c r="Q26" s="6"/>
      <c r="R26" s="6"/>
      <c r="S26" s="6"/>
      <c r="T26" s="6"/>
      <c r="U26" s="6"/>
    </row>
    <row r="27" spans="1:21" ht="15.5">
      <c r="A27" s="2">
        <v>1974</v>
      </c>
      <c r="B27" s="32">
        <v>37090</v>
      </c>
      <c r="C27" s="6"/>
      <c r="D27" s="6"/>
      <c r="E27" s="6"/>
      <c r="F27" s="6"/>
      <c r="G27" s="6"/>
      <c r="H27" s="6"/>
      <c r="I27" s="6"/>
      <c r="J27" s="6"/>
      <c r="K27" s="6"/>
      <c r="L27" s="6"/>
      <c r="M27" s="6"/>
      <c r="N27" s="6"/>
      <c r="O27" s="6"/>
      <c r="P27" s="6"/>
      <c r="Q27" s="6"/>
      <c r="R27" s="6"/>
      <c r="S27" s="6"/>
      <c r="T27" s="6"/>
      <c r="U27" s="6"/>
    </row>
    <row r="28" spans="1:21" ht="15.5">
      <c r="A28" s="2">
        <v>1975</v>
      </c>
      <c r="B28" s="32">
        <v>46260</v>
      </c>
      <c r="C28" s="6"/>
      <c r="D28" s="6"/>
      <c r="E28" s="6"/>
      <c r="F28" s="6"/>
      <c r="G28" s="6"/>
      <c r="H28" s="6"/>
      <c r="I28" s="6"/>
      <c r="J28" s="6"/>
      <c r="K28" s="6"/>
      <c r="L28" s="6"/>
      <c r="M28" s="6"/>
      <c r="N28" s="6"/>
      <c r="O28" s="6"/>
      <c r="P28" s="6"/>
      <c r="Q28" s="6"/>
      <c r="R28" s="6"/>
      <c r="S28" s="6"/>
      <c r="T28" s="6"/>
      <c r="U28" s="6"/>
    </row>
    <row r="29" spans="1:21" ht="15.5">
      <c r="A29" s="2">
        <v>1976</v>
      </c>
      <c r="B29" s="32">
        <v>46700</v>
      </c>
      <c r="C29" s="6"/>
      <c r="D29" s="6"/>
      <c r="E29" s="6"/>
      <c r="F29" s="6"/>
      <c r="G29" s="6"/>
      <c r="H29" s="6"/>
      <c r="I29" s="6"/>
      <c r="J29" s="6"/>
      <c r="K29" s="6"/>
      <c r="L29" s="6"/>
      <c r="M29" s="6"/>
      <c r="N29" s="6"/>
      <c r="O29" s="6"/>
      <c r="P29" s="6"/>
      <c r="Q29" s="6"/>
      <c r="R29" s="6"/>
      <c r="S29" s="6"/>
      <c r="T29" s="6"/>
      <c r="U29" s="6"/>
    </row>
    <row r="30" spans="1:21" ht="15.5">
      <c r="A30" s="2">
        <v>1977</v>
      </c>
      <c r="B30" s="32">
        <v>55650</v>
      </c>
      <c r="C30" s="6"/>
      <c r="D30" s="6"/>
      <c r="E30" s="6"/>
      <c r="F30" s="6"/>
      <c r="G30" s="6"/>
      <c r="H30" s="6"/>
      <c r="I30" s="6"/>
      <c r="J30" s="6"/>
      <c r="K30" s="6"/>
      <c r="L30" s="6"/>
      <c r="M30" s="6"/>
      <c r="N30" s="6"/>
      <c r="O30" s="6"/>
      <c r="P30" s="6"/>
      <c r="Q30" s="6"/>
      <c r="R30" s="6"/>
      <c r="S30" s="6"/>
      <c r="T30" s="6"/>
      <c r="U30" s="6"/>
    </row>
    <row r="31" spans="1:21" ht="15.5">
      <c r="A31" s="2">
        <v>1978</v>
      </c>
      <c r="B31" s="32">
        <v>65240</v>
      </c>
      <c r="C31" s="6"/>
      <c r="D31" s="6"/>
      <c r="E31" s="6"/>
      <c r="F31" s="6"/>
      <c r="G31" s="6"/>
      <c r="H31" s="6"/>
      <c r="I31" s="6"/>
      <c r="J31" s="6"/>
      <c r="K31" s="6"/>
      <c r="L31" s="6"/>
      <c r="M31" s="6"/>
      <c r="N31" s="6"/>
      <c r="O31" s="6"/>
      <c r="P31" s="6"/>
      <c r="Q31" s="6"/>
      <c r="R31" s="6"/>
      <c r="S31" s="6"/>
      <c r="T31" s="6"/>
      <c r="U31" s="6"/>
    </row>
    <row r="32" spans="1:21" ht="15.5">
      <c r="A32" s="2">
        <v>1979</v>
      </c>
      <c r="B32" s="32">
        <v>73900</v>
      </c>
      <c r="C32" s="6"/>
      <c r="D32" s="6"/>
      <c r="E32" s="6"/>
      <c r="F32" s="6"/>
      <c r="G32" s="6"/>
      <c r="H32" s="6"/>
      <c r="I32" s="6"/>
      <c r="J32" s="6"/>
      <c r="K32" s="6"/>
      <c r="L32" s="6"/>
      <c r="M32" s="6"/>
      <c r="N32" s="6"/>
      <c r="O32" s="6"/>
      <c r="P32" s="6"/>
      <c r="Q32" s="6"/>
      <c r="R32" s="6"/>
      <c r="S32" s="6"/>
      <c r="T32" s="6"/>
      <c r="U32" s="6"/>
    </row>
    <row r="33" spans="1:32" ht="15.5">
      <c r="A33" s="2">
        <v>1980</v>
      </c>
      <c r="B33" s="32">
        <v>79860</v>
      </c>
      <c r="C33" s="6"/>
      <c r="D33" s="6"/>
      <c r="E33" s="6"/>
      <c r="F33" s="6"/>
      <c r="G33" s="6"/>
      <c r="H33" s="6"/>
      <c r="I33" s="6"/>
      <c r="J33" s="6"/>
      <c r="K33" s="6"/>
      <c r="L33" s="6"/>
      <c r="M33" s="6"/>
      <c r="N33" s="6"/>
      <c r="O33" s="6"/>
      <c r="P33" s="6"/>
      <c r="Q33" s="6"/>
      <c r="R33" s="6"/>
      <c r="S33" s="6"/>
      <c r="T33" s="6"/>
      <c r="U33" s="6"/>
    </row>
    <row r="34" spans="1:32" ht="15.5">
      <c r="A34" s="2">
        <v>1981</v>
      </c>
      <c r="B34" s="32">
        <v>82900</v>
      </c>
      <c r="C34" s="6"/>
      <c r="D34" s="29">
        <v>816.80000000000007</v>
      </c>
      <c r="E34" s="2"/>
      <c r="F34" s="2"/>
      <c r="G34" s="29">
        <v>1209.3000000000002</v>
      </c>
      <c r="H34" s="2"/>
      <c r="I34" s="2"/>
      <c r="J34" s="2"/>
      <c r="K34" s="6"/>
      <c r="L34" s="6"/>
      <c r="M34" s="6"/>
      <c r="N34" s="6"/>
      <c r="O34" s="6"/>
      <c r="P34" s="6"/>
      <c r="Q34" s="6"/>
      <c r="R34" s="6"/>
      <c r="S34" s="6"/>
      <c r="T34" s="6"/>
      <c r="U34" s="6"/>
    </row>
    <row r="35" spans="1:32" ht="15.5">
      <c r="A35" s="2">
        <v>1982</v>
      </c>
      <c r="B35" s="32">
        <v>95200</v>
      </c>
      <c r="C35" s="6"/>
      <c r="D35" s="29">
        <v>699.9</v>
      </c>
      <c r="E35" s="2"/>
      <c r="F35" s="2"/>
      <c r="G35" s="29">
        <v>1953.6000000000001</v>
      </c>
      <c r="H35" s="2"/>
      <c r="I35" s="2"/>
      <c r="J35" s="2"/>
      <c r="K35" s="6"/>
      <c r="L35" s="6"/>
      <c r="M35" s="6"/>
      <c r="N35" s="6"/>
      <c r="O35" s="6"/>
      <c r="P35" s="6"/>
      <c r="Q35" s="6"/>
      <c r="R35" s="6"/>
      <c r="S35" s="6"/>
      <c r="T35" s="6"/>
      <c r="U35" s="6"/>
    </row>
    <row r="36" spans="1:32" ht="15.5">
      <c r="A36" s="2">
        <v>1983</v>
      </c>
      <c r="B36" s="32">
        <v>108250</v>
      </c>
      <c r="C36" s="6"/>
      <c r="D36" s="29">
        <v>380.20000000000005</v>
      </c>
      <c r="E36" s="2"/>
      <c r="F36" s="2"/>
      <c r="G36" s="29">
        <v>2895.6</v>
      </c>
      <c r="H36" s="2"/>
      <c r="I36" s="2"/>
      <c r="J36" s="2"/>
      <c r="K36" s="6"/>
      <c r="L36" s="6"/>
      <c r="M36" s="6"/>
      <c r="N36" s="6"/>
      <c r="O36" s="6"/>
      <c r="P36" s="6"/>
      <c r="Q36" s="6"/>
      <c r="R36" s="6"/>
      <c r="S36" s="6"/>
      <c r="T36" s="6"/>
      <c r="U36" s="6"/>
    </row>
    <row r="37" spans="1:32" ht="15.5">
      <c r="A37" s="2">
        <v>1984</v>
      </c>
      <c r="B37" s="32">
        <v>123020</v>
      </c>
      <c r="C37" s="6"/>
      <c r="D37" s="29">
        <v>173.9</v>
      </c>
      <c r="E37" s="2"/>
      <c r="F37" s="2"/>
      <c r="G37" s="29">
        <v>3267.2000000000003</v>
      </c>
      <c r="H37" s="2"/>
      <c r="I37" s="2"/>
      <c r="J37" s="2"/>
      <c r="K37" s="6"/>
      <c r="L37" s="6"/>
      <c r="M37" s="6"/>
      <c r="N37" s="6"/>
      <c r="O37" s="6"/>
      <c r="P37" s="6"/>
      <c r="Q37" s="6"/>
      <c r="R37" s="6"/>
      <c r="S37" s="6"/>
      <c r="T37" s="6"/>
      <c r="U37" s="6"/>
    </row>
    <row r="38" spans="1:32" ht="15.5">
      <c r="A38" s="2">
        <v>1985</v>
      </c>
      <c r="B38" s="32">
        <v>145950</v>
      </c>
      <c r="C38" s="6"/>
      <c r="D38" s="29">
        <v>142.30000000000001</v>
      </c>
      <c r="E38" s="2"/>
      <c r="F38" s="2"/>
      <c r="G38" s="29">
        <v>3657.6</v>
      </c>
      <c r="H38" s="2"/>
      <c r="I38" s="2"/>
      <c r="J38" s="2"/>
      <c r="K38" s="6"/>
      <c r="L38" s="6"/>
      <c r="M38" s="6"/>
      <c r="N38" s="6"/>
      <c r="O38" s="6"/>
      <c r="P38" s="6"/>
      <c r="Q38" s="6"/>
      <c r="R38" s="6"/>
      <c r="S38" s="6"/>
      <c r="T38" s="6"/>
      <c r="U38" s="6"/>
    </row>
    <row r="39" spans="1:32" ht="15.5">
      <c r="A39" s="2">
        <v>1986</v>
      </c>
      <c r="B39" s="32">
        <v>166060</v>
      </c>
      <c r="C39" s="6"/>
      <c r="D39" s="29">
        <v>192.39999999999998</v>
      </c>
      <c r="E39" s="2"/>
      <c r="F39" s="2"/>
      <c r="G39" s="29">
        <v>3552.3</v>
      </c>
      <c r="H39" s="2"/>
      <c r="I39" s="2"/>
      <c r="J39" s="2"/>
      <c r="K39" s="6"/>
      <c r="L39" s="6"/>
      <c r="M39" s="6"/>
      <c r="N39" s="6"/>
      <c r="O39" s="6"/>
      <c r="P39" s="6"/>
      <c r="Q39" s="6"/>
      <c r="R39" s="6"/>
      <c r="S39" s="6"/>
      <c r="T39" s="6"/>
      <c r="U39" s="6"/>
    </row>
    <row r="40" spans="1:32" ht="15.5">
      <c r="A40" s="2">
        <v>1987</v>
      </c>
      <c r="B40" s="32">
        <v>186250</v>
      </c>
      <c r="C40" s="6"/>
      <c r="D40" s="29">
        <v>167.7</v>
      </c>
      <c r="E40" s="2"/>
      <c r="F40" s="2"/>
      <c r="G40" s="29">
        <v>2105.8000000000002</v>
      </c>
      <c r="H40" s="2"/>
      <c r="I40" s="2"/>
      <c r="J40" s="2"/>
      <c r="K40" s="6"/>
      <c r="L40" s="6"/>
      <c r="M40" s="6"/>
      <c r="N40" s="6"/>
      <c r="O40" s="6"/>
      <c r="P40" s="6"/>
      <c r="Q40" s="6"/>
      <c r="R40" s="6"/>
      <c r="S40" s="6"/>
      <c r="T40" s="6"/>
      <c r="U40" s="6"/>
    </row>
    <row r="41" spans="1:32" ht="15.5">
      <c r="A41" s="2">
        <v>1988</v>
      </c>
      <c r="B41" s="32">
        <v>210130</v>
      </c>
      <c r="C41" s="6"/>
      <c r="D41" s="29">
        <v>152.20000000000002</v>
      </c>
      <c r="E41" s="2"/>
      <c r="F41" s="2"/>
      <c r="G41" s="29">
        <v>1517.8</v>
      </c>
      <c r="H41" s="2"/>
      <c r="I41" s="2"/>
      <c r="J41" s="2"/>
      <c r="K41" s="6"/>
      <c r="L41" s="6"/>
      <c r="M41" s="6"/>
      <c r="N41" s="6"/>
      <c r="O41" s="6"/>
      <c r="P41" s="6"/>
      <c r="Q41" s="6"/>
      <c r="R41" s="6"/>
      <c r="S41" s="6"/>
      <c r="T41" s="6"/>
      <c r="U41" s="6"/>
    </row>
    <row r="42" spans="1:32" ht="15.5">
      <c r="A42" s="2">
        <v>1989</v>
      </c>
      <c r="B42" s="32">
        <v>210290</v>
      </c>
      <c r="C42" s="6"/>
      <c r="D42" s="29">
        <v>436.5</v>
      </c>
      <c r="E42" s="2"/>
      <c r="F42" s="2"/>
      <c r="G42" s="29">
        <v>1232.8</v>
      </c>
      <c r="H42" s="2"/>
      <c r="I42" s="2"/>
      <c r="J42" s="2"/>
      <c r="K42" s="6"/>
      <c r="L42" s="6"/>
      <c r="M42" s="6"/>
      <c r="N42" s="6"/>
      <c r="O42" s="6"/>
      <c r="P42" s="6"/>
      <c r="Q42" s="6"/>
      <c r="R42" s="6"/>
      <c r="S42" s="6"/>
      <c r="T42" s="6"/>
      <c r="U42" s="6"/>
      <c r="AC42" s="7">
        <f>10*VLOOKUP(DATE(A42,12,1),Monthly!A:C,3,FALSE)</f>
        <v>204367</v>
      </c>
    </row>
    <row r="43" spans="1:32" ht="15.5">
      <c r="A43" s="2">
        <v>1990</v>
      </c>
      <c r="B43" s="32">
        <v>209710</v>
      </c>
      <c r="C43" s="6"/>
      <c r="D43" s="29">
        <v>6829.4000000000005</v>
      </c>
      <c r="E43" s="2"/>
      <c r="F43" s="2"/>
      <c r="G43" s="29">
        <v>396.59999999999997</v>
      </c>
      <c r="H43" s="2"/>
      <c r="I43" s="2"/>
      <c r="J43" s="2"/>
      <c r="K43" s="6"/>
      <c r="L43" s="7">
        <v>157000</v>
      </c>
      <c r="M43" s="8">
        <f t="shared" ref="M43:M65" si="0">100*(L43-F43+I43)/B43</f>
        <v>74.865290162605504</v>
      </c>
      <c r="N43" s="6"/>
      <c r="O43" s="6"/>
      <c r="P43" s="6"/>
      <c r="Q43" s="6"/>
      <c r="R43" s="6"/>
      <c r="S43" s="6"/>
      <c r="T43" s="6"/>
      <c r="U43" s="6"/>
      <c r="AC43" s="7">
        <f>10*VLOOKUP(DATE(A43,12,1),Monthly!A:C,3,FALSE)</f>
        <v>202938</v>
      </c>
    </row>
    <row r="44" spans="1:32" ht="15.5">
      <c r="A44" s="2">
        <v>1991</v>
      </c>
      <c r="B44" s="32">
        <v>252610</v>
      </c>
      <c r="C44" s="6"/>
      <c r="D44" s="29">
        <v>10735.9</v>
      </c>
      <c r="E44" s="2"/>
      <c r="F44" s="2"/>
      <c r="G44" s="29">
        <v>157.5</v>
      </c>
      <c r="H44" s="2"/>
      <c r="I44" s="2"/>
      <c r="J44" s="2"/>
      <c r="K44" s="6"/>
      <c r="L44" s="7">
        <v>188194.45</v>
      </c>
      <c r="M44" s="8">
        <f t="shared" si="0"/>
        <v>74.5</v>
      </c>
      <c r="N44" s="6"/>
      <c r="O44" s="6"/>
      <c r="P44" s="6"/>
      <c r="Q44" s="6"/>
      <c r="R44" s="6"/>
      <c r="S44" s="6"/>
      <c r="T44" s="6"/>
      <c r="U44" s="6"/>
      <c r="AC44" s="7">
        <f>10*VLOOKUP(DATE(A44,12,1),Monthly!A:C,3,FALSE)</f>
        <v>243556</v>
      </c>
    </row>
    <row r="45" spans="1:32" ht="15.5">
      <c r="A45" s="2">
        <v>1992</v>
      </c>
      <c r="B45" s="32">
        <v>308220</v>
      </c>
      <c r="C45" s="6"/>
      <c r="D45" s="29">
        <v>6453.0999999999995</v>
      </c>
      <c r="E45" s="29">
        <v>5931</v>
      </c>
      <c r="F45" s="29">
        <v>522.1</v>
      </c>
      <c r="G45" s="29">
        <v>443.7</v>
      </c>
      <c r="H45" s="29">
        <v>426.8</v>
      </c>
      <c r="I45" s="30">
        <v>17</v>
      </c>
      <c r="J45" s="2"/>
      <c r="K45" s="6"/>
      <c r="L45" s="7">
        <v>227466.36000000002</v>
      </c>
      <c r="M45" s="8">
        <f t="shared" si="0"/>
        <v>73.636123548114981</v>
      </c>
      <c r="N45" s="6"/>
      <c r="O45" s="6"/>
      <c r="P45" s="6"/>
      <c r="Q45" s="6"/>
      <c r="R45" s="6"/>
      <c r="S45" s="6"/>
      <c r="T45" s="6"/>
      <c r="U45" s="6"/>
      <c r="AC45" s="7">
        <f>10*VLOOKUP(DATE(A45,12,1),Monthly!A:C,3,FALSE)</f>
        <v>297819</v>
      </c>
    </row>
    <row r="46" spans="1:32" ht="15.5">
      <c r="A46" s="2">
        <v>1993</v>
      </c>
      <c r="B46" s="32">
        <v>363330</v>
      </c>
      <c r="C46" s="6"/>
      <c r="D46" s="29">
        <v>2445.2000000000003</v>
      </c>
      <c r="E46" s="29">
        <v>2391.9</v>
      </c>
      <c r="F46" s="29">
        <v>53.3</v>
      </c>
      <c r="G46" s="29">
        <v>1379.5</v>
      </c>
      <c r="H46" s="29">
        <v>1331.9</v>
      </c>
      <c r="I46" s="30">
        <v>47.599999999999994</v>
      </c>
      <c r="J46" s="2"/>
      <c r="K46" s="6"/>
      <c r="L46" s="7">
        <v>265230.89999999997</v>
      </c>
      <c r="M46" s="8">
        <f t="shared" si="0"/>
        <v>72.99843117826768</v>
      </c>
      <c r="N46" s="6"/>
      <c r="O46" s="6"/>
      <c r="P46" s="6"/>
      <c r="Q46" s="6"/>
      <c r="R46" s="6"/>
      <c r="S46" s="12">
        <v>260409.1</v>
      </c>
      <c r="T46" s="6"/>
      <c r="U46" s="6"/>
      <c r="AC46" s="7">
        <f>10*VLOOKUP(DATE(A46,12,1),Monthly!A:C,3,FALSE)</f>
        <v>356737</v>
      </c>
      <c r="AF46" s="8">
        <v>261197.87113776483</v>
      </c>
    </row>
    <row r="47" spans="1:32" ht="15.5">
      <c r="A47" s="2">
        <v>1994</v>
      </c>
      <c r="B47" s="32">
        <v>421190</v>
      </c>
      <c r="C47" s="6"/>
      <c r="D47" s="29">
        <v>4523</v>
      </c>
      <c r="E47" s="29">
        <v>4280</v>
      </c>
      <c r="F47" s="29">
        <v>243</v>
      </c>
      <c r="G47" s="29">
        <v>1341</v>
      </c>
      <c r="H47" s="29">
        <v>1316.2</v>
      </c>
      <c r="I47" s="30">
        <v>24.8</v>
      </c>
      <c r="J47" s="2"/>
      <c r="K47" s="6"/>
      <c r="L47" s="7">
        <v>305362.75</v>
      </c>
      <c r="M47" s="8">
        <f t="shared" si="0"/>
        <v>72.448194401576487</v>
      </c>
      <c r="N47" s="6"/>
      <c r="O47" s="6"/>
      <c r="P47" s="6"/>
      <c r="Q47" s="6"/>
      <c r="R47" s="6"/>
      <c r="S47" s="12">
        <v>288878.2</v>
      </c>
      <c r="T47" s="6"/>
      <c r="U47" s="6"/>
      <c r="AC47" s="7"/>
      <c r="AF47" s="8">
        <v>299116.40636053367</v>
      </c>
    </row>
    <row r="48" spans="1:32" ht="15.5">
      <c r="A48" s="2">
        <v>1995</v>
      </c>
      <c r="B48" s="32">
        <v>475910</v>
      </c>
      <c r="C48" s="6"/>
      <c r="D48" s="29">
        <v>8189.5</v>
      </c>
      <c r="E48" s="29">
        <v>7262.3</v>
      </c>
      <c r="F48" s="29">
        <v>927.2</v>
      </c>
      <c r="G48" s="29">
        <v>313.60000000000002</v>
      </c>
      <c r="H48" s="29">
        <v>287.3</v>
      </c>
      <c r="I48" s="30">
        <v>26.299999999999997</v>
      </c>
      <c r="J48" s="2"/>
      <c r="K48" s="6"/>
      <c r="L48" s="7">
        <v>343000</v>
      </c>
      <c r="M48" s="8">
        <f t="shared" si="0"/>
        <v>71.883150175453338</v>
      </c>
      <c r="N48" s="6"/>
      <c r="O48" s="6"/>
      <c r="P48" s="6"/>
      <c r="Q48" s="6"/>
      <c r="R48" s="6"/>
      <c r="S48" s="6"/>
      <c r="T48" s="6"/>
      <c r="U48" s="6"/>
      <c r="AC48" s="7">
        <f>10*VLOOKUP(DATE(A48,12,1),Monthly!A:C,3,FALSE)</f>
        <v>445607</v>
      </c>
      <c r="AF48" s="8">
        <v>334881.87443507131</v>
      </c>
    </row>
    <row r="49" spans="1:32" ht="15.5">
      <c r="A49" s="2">
        <v>1996</v>
      </c>
      <c r="B49" s="32">
        <v>492120</v>
      </c>
      <c r="C49" s="6"/>
      <c r="D49" s="29">
        <v>11797</v>
      </c>
      <c r="E49" s="29">
        <v>9485.9</v>
      </c>
      <c r="F49" s="29">
        <v>2311.1000000000004</v>
      </c>
      <c r="G49" s="29">
        <v>51.7</v>
      </c>
      <c r="H49" s="29">
        <v>51.6</v>
      </c>
      <c r="I49" s="30">
        <v>0.1</v>
      </c>
      <c r="J49" s="2"/>
      <c r="K49" s="6"/>
      <c r="L49" s="7">
        <v>358263.36</v>
      </c>
      <c r="M49" s="8">
        <f t="shared" si="0"/>
        <v>72.330399089652929</v>
      </c>
      <c r="N49" s="6"/>
      <c r="O49" s="6"/>
      <c r="P49" s="6"/>
      <c r="Q49" s="6"/>
      <c r="R49" s="6"/>
      <c r="S49" s="6"/>
      <c r="T49" s="6"/>
      <c r="U49" s="6"/>
      <c r="AC49" s="7"/>
      <c r="AF49" s="8">
        <v>346849.50652885722</v>
      </c>
    </row>
    <row r="50" spans="1:32" ht="15.5">
      <c r="A50" s="2">
        <v>1997</v>
      </c>
      <c r="B50" s="32">
        <v>512760</v>
      </c>
      <c r="C50" s="6"/>
      <c r="D50" s="29">
        <v>11684.5</v>
      </c>
      <c r="E50" s="29">
        <v>9327.4</v>
      </c>
      <c r="F50" s="29">
        <v>2357.1</v>
      </c>
      <c r="G50" s="29">
        <v>168.70000000000002</v>
      </c>
      <c r="H50" s="29">
        <v>159.4</v>
      </c>
      <c r="I50" s="30">
        <v>9.3000000000000007</v>
      </c>
      <c r="J50" s="2"/>
      <c r="K50" s="6"/>
      <c r="L50" s="7">
        <v>376878.6</v>
      </c>
      <c r="M50" s="8">
        <f t="shared" si="0"/>
        <v>73.042124970746542</v>
      </c>
      <c r="N50" s="6"/>
      <c r="O50" s="6"/>
      <c r="P50" s="6"/>
      <c r="Q50" s="6"/>
      <c r="R50" s="6"/>
      <c r="S50" s="12">
        <v>363450</v>
      </c>
      <c r="T50" s="6"/>
      <c r="U50" s="6"/>
      <c r="AC50" s="7">
        <f>10*VLOOKUP(DATE(A50,12,1),Monthly!A:C,3,FALSE)</f>
        <v>492601</v>
      </c>
      <c r="AF50" s="8">
        <v>364958.08635272272</v>
      </c>
    </row>
    <row r="51" spans="1:32" ht="15.5">
      <c r="A51" s="2">
        <v>1998</v>
      </c>
      <c r="B51" s="2">
        <f>VLOOKUP(A51,'NBS annual'!$A$2:$Z$100,4,FALSE)</f>
        <v>536000</v>
      </c>
      <c r="C51" s="6"/>
      <c r="D51" s="29">
        <v>8199.7000000000007</v>
      </c>
      <c r="E51" s="29">
        <v>7763.2000000000007</v>
      </c>
      <c r="F51" s="29">
        <v>436.5</v>
      </c>
      <c r="G51" s="29">
        <v>179.8</v>
      </c>
      <c r="H51" s="29">
        <v>56.7</v>
      </c>
      <c r="I51" s="30">
        <v>123.10000000000001</v>
      </c>
      <c r="J51" s="2"/>
      <c r="K51" s="6"/>
      <c r="L51" s="7">
        <v>392659.69999999995</v>
      </c>
      <c r="M51" s="8">
        <f t="shared" si="0"/>
        <v>73.198936567164168</v>
      </c>
      <c r="N51" s="6"/>
      <c r="O51" s="6"/>
      <c r="P51" s="6"/>
      <c r="Q51" s="6"/>
      <c r="R51" s="6"/>
      <c r="S51" s="6"/>
      <c r="T51" s="6"/>
      <c r="U51" s="6"/>
      <c r="AC51" s="7">
        <f>10*VLOOKUP(DATE(A51,12,1),Monthly!A:C,3,FALSE)</f>
        <v>513554</v>
      </c>
      <c r="AE51" s="35">
        <f t="shared" ref="AE51:AE60" si="1">B51/AC51-1</f>
        <v>4.3707185612418487E-2</v>
      </c>
      <c r="AF51" s="8">
        <v>366894.78319977212</v>
      </c>
    </row>
    <row r="52" spans="1:32" ht="15.5">
      <c r="A52" s="2">
        <v>1999</v>
      </c>
      <c r="B52" s="2">
        <f>VLOOKUP(A52,'NBS annual'!$A$2:$Z$100,4,FALSE)</f>
        <v>573000</v>
      </c>
      <c r="C52" s="6"/>
      <c r="D52" s="29">
        <v>6356.5</v>
      </c>
      <c r="E52" s="29">
        <v>5956.4</v>
      </c>
      <c r="F52" s="29">
        <v>400.20000000000005</v>
      </c>
      <c r="G52" s="29">
        <v>499.7</v>
      </c>
      <c r="H52" s="29">
        <v>57.599999999999994</v>
      </c>
      <c r="I52" s="30">
        <v>442.1</v>
      </c>
      <c r="J52" s="2"/>
      <c r="K52" s="6"/>
      <c r="L52" s="7">
        <v>424153.8</v>
      </c>
      <c r="M52" s="8">
        <f t="shared" si="0"/>
        <v>74.030663176265264</v>
      </c>
      <c r="N52" s="6"/>
      <c r="O52" s="6"/>
      <c r="P52" s="6"/>
      <c r="Q52" s="6"/>
      <c r="R52" s="6"/>
      <c r="S52" s="6"/>
      <c r="T52" s="6"/>
      <c r="U52" s="6"/>
      <c r="AC52" s="7">
        <f>10*VLOOKUP(DATE(A52,12,1),Monthly!A:C,3,FALSE)</f>
        <v>544175</v>
      </c>
      <c r="AE52" s="35">
        <f t="shared" si="1"/>
        <v>5.2970092341618091E-2</v>
      </c>
      <c r="AF52" s="8">
        <v>395947.73392036901</v>
      </c>
    </row>
    <row r="53" spans="1:32" ht="15.5">
      <c r="A53" s="2">
        <v>2000</v>
      </c>
      <c r="B53" s="2">
        <f>VLOOKUP(A53,'NBS annual'!$A$2:$Z$100,4,FALSE)</f>
        <v>597000</v>
      </c>
      <c r="C53" s="6"/>
      <c r="D53" s="29">
        <v>6059</v>
      </c>
      <c r="E53" s="29">
        <v>5824.6</v>
      </c>
      <c r="F53" s="29">
        <v>234.4</v>
      </c>
      <c r="G53" s="29">
        <v>1425.8000000000002</v>
      </c>
      <c r="H53" s="29">
        <v>36.299999999999997</v>
      </c>
      <c r="I53" s="30">
        <v>1389.6000000000001</v>
      </c>
      <c r="J53" s="2"/>
      <c r="K53" s="6"/>
      <c r="L53" s="7">
        <v>454000</v>
      </c>
      <c r="M53" s="8">
        <f t="shared" si="0"/>
        <v>76.240402010050232</v>
      </c>
      <c r="N53" s="6"/>
      <c r="O53" s="6"/>
      <c r="P53" s="6"/>
      <c r="Q53" s="6"/>
      <c r="R53" s="6"/>
      <c r="S53" s="6"/>
      <c r="T53" s="6"/>
      <c r="U53" s="6"/>
      <c r="AC53" s="7">
        <f>10*VLOOKUP(DATE(A53,12,1),Monthly!A:C,3,FALSE)</f>
        <v>583193</v>
      </c>
      <c r="AE53" s="35">
        <f t="shared" si="1"/>
        <v>2.3674838346825045E-2</v>
      </c>
      <c r="AF53" s="8">
        <v>416722.31844969845</v>
      </c>
    </row>
    <row r="54" spans="1:32" ht="15.5">
      <c r="A54" s="2">
        <v>2001</v>
      </c>
      <c r="B54" s="4">
        <f>VLOOKUP(A54,'NBS annual'!$A$2:$Z$100,4,FALSE)</f>
        <v>661039.9</v>
      </c>
      <c r="C54" s="6"/>
      <c r="D54" s="29">
        <v>6209.4000000000005</v>
      </c>
      <c r="E54" s="29">
        <v>6107</v>
      </c>
      <c r="F54" s="29">
        <v>102.4</v>
      </c>
      <c r="G54" s="29">
        <v>2801</v>
      </c>
      <c r="H54" s="29">
        <v>100.7</v>
      </c>
      <c r="I54" s="30">
        <v>2700.4</v>
      </c>
      <c r="J54" s="2"/>
      <c r="K54" s="6"/>
      <c r="L54" s="7">
        <v>503117.54399999994</v>
      </c>
      <c r="M54" s="8">
        <f t="shared" si="0"/>
        <v>76.503028637151843</v>
      </c>
      <c r="N54" s="6"/>
      <c r="O54" s="6"/>
      <c r="P54" s="6"/>
      <c r="Q54" s="6"/>
      <c r="R54" s="6"/>
      <c r="S54" s="6"/>
      <c r="T54" s="6"/>
      <c r="U54" s="6"/>
      <c r="AC54" s="7">
        <f>10*VLOOKUP(DATE(A54,12,1),Monthly!A:C,3,FALSE)</f>
        <v>626504</v>
      </c>
      <c r="AE54" s="35">
        <f t="shared" si="1"/>
        <v>5.5124787710852718E-2</v>
      </c>
      <c r="AF54" s="8">
        <v>472168.19158570631</v>
      </c>
    </row>
    <row r="55" spans="1:32" ht="15.5">
      <c r="A55" s="2">
        <v>2002</v>
      </c>
      <c r="B55" s="4">
        <f>VLOOKUP(A55,'NBS annual'!$A$2:$Z$100,4,FALSE)</f>
        <v>725000</v>
      </c>
      <c r="C55" s="32">
        <v>525150</v>
      </c>
      <c r="D55" s="29">
        <v>5176.7</v>
      </c>
      <c r="E55" s="29">
        <v>5087.3999999999996</v>
      </c>
      <c r="F55" s="29">
        <v>89.399999999999991</v>
      </c>
      <c r="G55" s="29">
        <v>2372.4</v>
      </c>
      <c r="H55" s="29">
        <v>577.79999999999995</v>
      </c>
      <c r="I55" s="30">
        <v>1794.6000000000001</v>
      </c>
      <c r="J55" s="29">
        <v>72.599999999999994</v>
      </c>
      <c r="K55" s="8"/>
      <c r="L55" s="11">
        <v>550975.86</v>
      </c>
      <c r="M55" s="8">
        <f t="shared" si="0"/>
        <v>76.23187034482757</v>
      </c>
      <c r="N55" s="6"/>
      <c r="O55" s="6"/>
      <c r="P55" s="6"/>
      <c r="Q55" s="6"/>
      <c r="R55" s="6"/>
      <c r="S55" s="6"/>
      <c r="T55" s="6"/>
      <c r="U55" s="6"/>
      <c r="AC55" s="7">
        <f>10*VLOOKUP(DATE(A55,12,1),Monthly!A:C,3,FALSE)</f>
        <v>704717</v>
      </c>
      <c r="AE55" s="35">
        <f t="shared" si="1"/>
        <v>2.8781766297677036E-2</v>
      </c>
      <c r="AF55" s="8">
        <v>525150</v>
      </c>
    </row>
    <row r="56" spans="1:32" ht="15.5">
      <c r="A56" s="2">
        <v>2003</v>
      </c>
      <c r="B56" s="4">
        <f>VLOOKUP(A56,'NBS annual'!$A$2:$Z$100,4,FALSE)</f>
        <v>862081.1</v>
      </c>
      <c r="C56" s="32">
        <v>657030</v>
      </c>
      <c r="D56" s="29">
        <v>5332.1</v>
      </c>
      <c r="E56" s="29">
        <v>4952.5</v>
      </c>
      <c r="F56" s="29">
        <v>379.6</v>
      </c>
      <c r="G56" s="29">
        <v>2537.7000000000003</v>
      </c>
      <c r="H56" s="29">
        <v>654.09999999999991</v>
      </c>
      <c r="I56" s="30">
        <v>1883.6000000000001</v>
      </c>
      <c r="J56" s="29">
        <v>76.3</v>
      </c>
      <c r="K56" s="8"/>
      <c r="L56" s="11">
        <v>641252.34299999999</v>
      </c>
      <c r="M56" s="8">
        <f t="shared" si="0"/>
        <v>74.558686299931637</v>
      </c>
      <c r="N56" s="6"/>
      <c r="O56" s="6"/>
      <c r="P56" s="6"/>
      <c r="Q56" s="6"/>
      <c r="R56" s="6"/>
      <c r="S56" s="6"/>
      <c r="T56" s="6"/>
      <c r="U56" s="6"/>
      <c r="AC56" s="7">
        <f>10*VLOOKUP(DATE(A56,12,1),Monthly!A:C,3,FALSE)</f>
        <v>813194</v>
      </c>
      <c r="AE56" s="35">
        <f t="shared" si="1"/>
        <v>6.0117388962535268E-2</v>
      </c>
      <c r="AF56" s="8">
        <v>602252.73136576847</v>
      </c>
    </row>
    <row r="57" spans="1:32" ht="15.5">
      <c r="A57" s="2">
        <v>2004</v>
      </c>
      <c r="B57" s="4">
        <f>VLOOKUP(A57,'NBS annual'!$A$2:$Z$100,4,FALSE)</f>
        <v>966819.9</v>
      </c>
      <c r="C57" s="32">
        <v>684370</v>
      </c>
      <c r="D57" s="29">
        <v>7044.2999999999993</v>
      </c>
      <c r="E57" s="29">
        <v>6016.7999999999993</v>
      </c>
      <c r="F57" s="29">
        <v>1027.5</v>
      </c>
      <c r="G57" s="29">
        <v>2669.4</v>
      </c>
      <c r="H57" s="29">
        <v>1103.5999999999999</v>
      </c>
      <c r="I57" s="30">
        <v>1565.8000000000002</v>
      </c>
      <c r="J57" s="29">
        <v>70.400000000000006</v>
      </c>
      <c r="K57" s="6"/>
      <c r="L57" s="11">
        <v>705911.5</v>
      </c>
      <c r="M57" s="8">
        <f t="shared" si="0"/>
        <v>73.069431028467662</v>
      </c>
      <c r="N57" s="6"/>
      <c r="O57" s="6"/>
      <c r="P57" s="6">
        <v>590886</v>
      </c>
      <c r="Q57" s="7">
        <f>P57</f>
        <v>590886</v>
      </c>
      <c r="R57" s="13">
        <f t="shared" ref="R57:R66" si="2">Q57/C57</f>
        <v>0.86340137644841242</v>
      </c>
      <c r="S57" s="6"/>
      <c r="T57" s="6"/>
      <c r="U57" s="12">
        <v>692037.10000000009</v>
      </c>
      <c r="AC57" s="7">
        <f>10*VLOOKUP(DATE(A57,12,1),Monthly!A:C,3,FALSE)</f>
        <v>933686</v>
      </c>
      <c r="AE57" s="35">
        <f t="shared" si="1"/>
        <v>3.5487198051593394E-2</v>
      </c>
      <c r="AF57" s="8">
        <v>657232.21452499693</v>
      </c>
    </row>
    <row r="58" spans="1:32" ht="15.5">
      <c r="A58" s="2">
        <v>2005</v>
      </c>
      <c r="B58" s="4">
        <f>VLOOKUP(A58,'NBS annual'!$A$2:$Z$100,4,FALSE)</f>
        <v>1068847.8999999999</v>
      </c>
      <c r="C58" s="32">
        <v>764720</v>
      </c>
      <c r="D58" s="29">
        <v>22157.3</v>
      </c>
      <c r="E58" s="29">
        <v>11372.5</v>
      </c>
      <c r="F58" s="29">
        <v>10784.9</v>
      </c>
      <c r="G58" s="29">
        <v>1163.5</v>
      </c>
      <c r="H58" s="29">
        <v>820.8</v>
      </c>
      <c r="I58" s="30">
        <v>342.70000000000005</v>
      </c>
      <c r="J58" s="29">
        <v>70.599999999999994</v>
      </c>
      <c r="K58" s="31">
        <v>659720</v>
      </c>
      <c r="L58" s="7">
        <v>764720</v>
      </c>
      <c r="M58" s="8">
        <f t="shared" si="0"/>
        <v>70.569236277678058</v>
      </c>
      <c r="N58" s="6"/>
      <c r="O58" s="6"/>
      <c r="P58" s="6">
        <v>659718</v>
      </c>
      <c r="Q58" s="7">
        <f>P58</f>
        <v>659718</v>
      </c>
      <c r="R58" s="13">
        <f t="shared" si="2"/>
        <v>0.86269222722042049</v>
      </c>
      <c r="S58" s="6"/>
      <c r="T58" s="6"/>
      <c r="U58" s="6"/>
      <c r="AC58" s="7">
        <f>10*VLOOKUP(DATE(A58,12,1),Monthly!A:C,3,FALSE)</f>
        <v>1038300</v>
      </c>
      <c r="AE58" s="35">
        <f t="shared" si="1"/>
        <v>2.9421072907637402E-2</v>
      </c>
      <c r="AF58" s="8">
        <v>764710</v>
      </c>
    </row>
    <row r="59" spans="1:32" ht="15.5">
      <c r="A59" s="2">
        <v>2006</v>
      </c>
      <c r="B59" s="4">
        <f>VLOOKUP(A59,'NBS annual'!$A$2:$Z$100,4,FALSE)</f>
        <v>1236764.8</v>
      </c>
      <c r="C59" s="32">
        <v>873280</v>
      </c>
      <c r="D59" s="29">
        <v>36129.699999999997</v>
      </c>
      <c r="E59" s="29">
        <v>19407.099999999999</v>
      </c>
      <c r="F59" s="29">
        <v>16722.599999999999</v>
      </c>
      <c r="G59" s="29">
        <v>1116.4000000000001</v>
      </c>
      <c r="H59" s="29">
        <v>770.5</v>
      </c>
      <c r="I59" s="30">
        <v>345.90000000000003</v>
      </c>
      <c r="J59" s="29">
        <v>69.3</v>
      </c>
      <c r="K59" s="31">
        <v>760640</v>
      </c>
      <c r="L59" s="7">
        <v>873280</v>
      </c>
      <c r="M59" s="8">
        <f t="shared" si="0"/>
        <v>69.285873918791992</v>
      </c>
      <c r="N59" s="6"/>
      <c r="O59" s="6"/>
      <c r="P59" s="6">
        <v>760638</v>
      </c>
      <c r="Q59" s="7">
        <f t="shared" ref="Q59:Q65" si="3">P59</f>
        <v>760638</v>
      </c>
      <c r="R59" s="13">
        <f t="shared" si="2"/>
        <v>0.871012733602052</v>
      </c>
      <c r="S59" s="6"/>
      <c r="T59" s="6"/>
      <c r="U59" s="6"/>
      <c r="AC59" s="7">
        <f>10*VLOOKUP(DATE(A59,12,1),Monthly!A:C,3,FALSE)</f>
        <v>1204117</v>
      </c>
      <c r="AE59" s="35">
        <f t="shared" si="1"/>
        <v>2.7113478175293526E-2</v>
      </c>
      <c r="AF59" s="8">
        <v>873930</v>
      </c>
    </row>
    <row r="60" spans="1:32" ht="15.5">
      <c r="A60" s="2">
        <v>2007</v>
      </c>
      <c r="B60" s="4">
        <f>VLOOKUP(A60,'NBS annual'!$A$2:$Z$100,4,FALSE)</f>
        <v>1361172.5</v>
      </c>
      <c r="C60" s="32">
        <v>956680</v>
      </c>
      <c r="D60" s="29">
        <v>33007.5</v>
      </c>
      <c r="E60" s="29">
        <v>15193.4</v>
      </c>
      <c r="F60" s="29">
        <v>17814.100000000002</v>
      </c>
      <c r="G60" s="29">
        <v>651.20000000000005</v>
      </c>
      <c r="H60" s="29">
        <v>538.69999999999993</v>
      </c>
      <c r="I60" s="30">
        <v>112.5</v>
      </c>
      <c r="J60" s="29">
        <v>69</v>
      </c>
      <c r="K60" s="31">
        <v>890520</v>
      </c>
      <c r="L60" s="7">
        <v>956680</v>
      </c>
      <c r="M60" s="8">
        <f t="shared" si="0"/>
        <v>68.983056886617973</v>
      </c>
      <c r="N60" s="6"/>
      <c r="O60" s="6"/>
      <c r="P60" s="6">
        <v>890525</v>
      </c>
      <c r="Q60" s="7">
        <f t="shared" si="3"/>
        <v>890525</v>
      </c>
      <c r="R60" s="13">
        <f t="shared" si="2"/>
        <v>0.9308493958272358</v>
      </c>
      <c r="S60" s="6"/>
      <c r="T60" s="12">
        <v>890524.79999999993</v>
      </c>
      <c r="U60" s="6"/>
      <c r="AC60" s="7">
        <f>10*VLOOKUP(DATE(A60,12,1),Monthly!A:C,3,FALSE)</f>
        <v>1354124</v>
      </c>
      <c r="AE60" s="35">
        <f t="shared" si="1"/>
        <v>5.2052101580062349E-3</v>
      </c>
      <c r="AF60" s="8">
        <v>956690</v>
      </c>
    </row>
    <row r="61" spans="1:32" ht="15.5">
      <c r="A61" s="2">
        <v>2008</v>
      </c>
      <c r="B61" s="4">
        <f>VLOOKUP(A61,'NBS annual'!$A$2:$Z$100,4,FALSE)</f>
        <v>1423557.3</v>
      </c>
      <c r="C61" s="32">
        <v>977010</v>
      </c>
      <c r="D61" s="29">
        <v>26038</v>
      </c>
      <c r="E61" s="29">
        <v>13232.3</v>
      </c>
      <c r="F61" s="29">
        <v>12805.699999999999</v>
      </c>
      <c r="G61" s="29">
        <v>617.1</v>
      </c>
      <c r="H61" s="29">
        <v>566</v>
      </c>
      <c r="I61" s="30">
        <v>51</v>
      </c>
      <c r="J61" s="29">
        <v>67.900000000000006</v>
      </c>
      <c r="K61" s="31">
        <v>898120</v>
      </c>
      <c r="L61" s="7">
        <v>977010</v>
      </c>
      <c r="M61" s="8">
        <f t="shared" si="0"/>
        <v>67.735615559696825</v>
      </c>
      <c r="N61" s="6"/>
      <c r="O61" s="6"/>
      <c r="P61" s="6">
        <v>898125</v>
      </c>
      <c r="Q61" s="7">
        <f t="shared" si="3"/>
        <v>898125</v>
      </c>
      <c r="R61" s="13">
        <f t="shared" si="2"/>
        <v>0.91925875886633712</v>
      </c>
      <c r="S61" s="6"/>
      <c r="T61" s="12">
        <v>970100</v>
      </c>
      <c r="U61" s="12">
        <v>961909</v>
      </c>
      <c r="V61" s="1"/>
      <c r="W61" s="1"/>
      <c r="Z61" s="6">
        <v>1400000</v>
      </c>
      <c r="AA61" s="28">
        <v>2.9000000000000001E-2</v>
      </c>
      <c r="AB61" s="7">
        <f t="shared" ref="AB61:AB73" si="4">Z62/(1+AA62)</f>
        <v>1422413.7931034483</v>
      </c>
      <c r="AC61" s="7">
        <f>10*VLOOKUP(DATE(A61,12,1),Monthly!A:C,3,FALSE)</f>
        <v>1388383</v>
      </c>
      <c r="AD61" s="28">
        <f t="shared" ref="AD61:AD71" si="5">AC61/AC60-1</f>
        <v>2.5299750982923364E-2</v>
      </c>
      <c r="AE61" s="35">
        <f>B61/AC61-1</f>
        <v>2.5334723919840707E-2</v>
      </c>
      <c r="AF61" s="8">
        <v>961908.70000000007</v>
      </c>
    </row>
    <row r="62" spans="1:32" ht="15.5">
      <c r="A62" s="2">
        <v>2009</v>
      </c>
      <c r="B62" s="4">
        <f>VLOOKUP(A62,'NBS annual'!$A$2:$Z$100,4,FALSE)</f>
        <v>1643977.8</v>
      </c>
      <c r="C62" s="32">
        <v>1084080</v>
      </c>
      <c r="D62" s="29">
        <v>15611.300000000001</v>
      </c>
      <c r="E62" s="29">
        <v>8486.5</v>
      </c>
      <c r="F62" s="29">
        <v>7124.8</v>
      </c>
      <c r="G62" s="29">
        <v>819.7</v>
      </c>
      <c r="H62" s="29">
        <v>702.69999999999993</v>
      </c>
      <c r="I62" s="30">
        <v>117</v>
      </c>
      <c r="J62" s="29">
        <v>65.3</v>
      </c>
      <c r="K62" s="31">
        <v>1032820</v>
      </c>
      <c r="L62" s="7">
        <v>1084080</v>
      </c>
      <c r="M62" s="8">
        <f t="shared" si="0"/>
        <v>65.51622534075581</v>
      </c>
      <c r="N62" s="6"/>
      <c r="O62" s="6"/>
      <c r="P62" s="6">
        <v>1032821</v>
      </c>
      <c r="Q62" s="7">
        <f t="shared" si="3"/>
        <v>1032821</v>
      </c>
      <c r="R62" s="13">
        <f t="shared" si="2"/>
        <v>0.95271658918161017</v>
      </c>
      <c r="S62" s="12">
        <v>1073593</v>
      </c>
      <c r="T62" s="12">
        <v>1078860</v>
      </c>
      <c r="U62" s="6"/>
      <c r="W62" s="1"/>
      <c r="Z62" s="6">
        <v>1650000</v>
      </c>
      <c r="AA62" s="28">
        <v>0.16</v>
      </c>
      <c r="AB62" s="7">
        <f t="shared" si="4"/>
        <v>1643356.6433566434</v>
      </c>
      <c r="AC62" s="7">
        <f>10*VLOOKUP(DATE(A62,12,1),Monthly!A:C,3,FALSE)</f>
        <v>1628978</v>
      </c>
      <c r="AD62" s="28">
        <f t="shared" si="5"/>
        <v>0.17329151970313661</v>
      </c>
      <c r="AE62" s="35">
        <f t="shared" ref="AE62:AE73" si="6">B62/AC62-1</f>
        <v>9.2081047135075256E-3</v>
      </c>
      <c r="AF62" s="8">
        <v>1073592.6000000003</v>
      </c>
    </row>
    <row r="63" spans="1:32" ht="15.5">
      <c r="A63" s="2">
        <v>2010</v>
      </c>
      <c r="B63" s="4">
        <f>VLOOKUP(A63,'NBS annual'!$A$2:$Z$100,4,FALSE)</f>
        <v>1881911.7000000002</v>
      </c>
      <c r="C63" s="32">
        <v>1188170</v>
      </c>
      <c r="D63" s="29">
        <v>16162.6</v>
      </c>
      <c r="E63" s="29">
        <v>9827.1</v>
      </c>
      <c r="F63" s="29">
        <v>6335.5</v>
      </c>
      <c r="G63" s="29">
        <v>1785.1</v>
      </c>
      <c r="H63" s="29">
        <v>823.1</v>
      </c>
      <c r="I63" s="30">
        <v>962</v>
      </c>
      <c r="J63" s="29">
        <v>62.9</v>
      </c>
      <c r="K63" s="31">
        <v>1151980</v>
      </c>
      <c r="L63" s="7">
        <v>1152000</v>
      </c>
      <c r="M63" s="8">
        <f t="shared" si="0"/>
        <v>60.928815097966599</v>
      </c>
      <c r="N63" s="6"/>
      <c r="O63" s="6"/>
      <c r="P63" s="6">
        <v>1151986</v>
      </c>
      <c r="Q63" s="7">
        <f t="shared" si="3"/>
        <v>1151986</v>
      </c>
      <c r="R63" s="13">
        <f t="shared" si="2"/>
        <v>0.96954644537397849</v>
      </c>
      <c r="S63" s="12">
        <v>1188746</v>
      </c>
      <c r="T63" s="12">
        <v>1192430</v>
      </c>
      <c r="U63" s="6"/>
      <c r="W63" s="1"/>
      <c r="Z63" s="6">
        <v>1880000</v>
      </c>
      <c r="AA63" s="28">
        <v>0.14399999999999999</v>
      </c>
      <c r="AB63" s="7">
        <f t="shared" si="4"/>
        <v>1886281.5884476532</v>
      </c>
      <c r="AC63" s="7">
        <f>10*VLOOKUP(DATE(A63,12,1),Monthly!A:C,3,FALSE)</f>
        <v>1867957</v>
      </c>
      <c r="AD63" s="28">
        <f t="shared" si="5"/>
        <v>0.14670486648684022</v>
      </c>
      <c r="AE63" s="35">
        <f t="shared" si="6"/>
        <v>7.4705681126494561E-3</v>
      </c>
      <c r="AF63" s="8">
        <v>1188745.8000000003</v>
      </c>
    </row>
    <row r="64" spans="1:32" ht="15.5">
      <c r="A64" s="2">
        <v>2011</v>
      </c>
      <c r="B64" s="4">
        <f>VLOOKUP(A64,'NBS annual'!$A$2:$Z$100,4,FALSE)</f>
        <v>2099258.5999999996</v>
      </c>
      <c r="C64" s="32">
        <v>1316300</v>
      </c>
      <c r="D64" s="29">
        <v>10609.8</v>
      </c>
      <c r="E64" s="29">
        <v>8798.0999999999985</v>
      </c>
      <c r="F64" s="29">
        <v>1811.6999999999998</v>
      </c>
      <c r="G64" s="29">
        <v>2405.3000000000002</v>
      </c>
      <c r="H64" s="29">
        <v>855.6</v>
      </c>
      <c r="I64" s="30">
        <v>1549.8</v>
      </c>
      <c r="J64" s="29">
        <v>62.8</v>
      </c>
      <c r="K64" s="31">
        <v>1281370</v>
      </c>
      <c r="L64" s="7">
        <v>1307000</v>
      </c>
      <c r="M64" s="8">
        <f t="shared" si="0"/>
        <v>62.24760017655759</v>
      </c>
      <c r="N64" s="6">
        <v>1281370.3999999999</v>
      </c>
      <c r="O64" s="6"/>
      <c r="P64" s="6">
        <v>1281372</v>
      </c>
      <c r="Q64" s="7">
        <f t="shared" si="3"/>
        <v>1281372</v>
      </c>
      <c r="R64" s="13">
        <f t="shared" si="2"/>
        <v>0.97346501557395726</v>
      </c>
      <c r="S64" s="12">
        <v>1301996</v>
      </c>
      <c r="T64" s="12">
        <v>1306940</v>
      </c>
      <c r="U64" s="6"/>
      <c r="W64" s="1"/>
      <c r="Z64" s="6">
        <v>2090000</v>
      </c>
      <c r="AA64" s="28">
        <v>0.108</v>
      </c>
      <c r="AB64" s="7">
        <f t="shared" si="4"/>
        <v>2098765.4320987654</v>
      </c>
      <c r="AC64" s="7">
        <f>10*VLOOKUP(DATE(A64,12,1),Monthly!A:C,3,FALSE)</f>
        <v>2063166</v>
      </c>
      <c r="AD64" s="28">
        <f t="shared" si="5"/>
        <v>0.1045040116019802</v>
      </c>
      <c r="AE64" s="35">
        <f t="shared" si="6"/>
        <v>1.7493793519280487E-2</v>
      </c>
      <c r="AF64" s="8">
        <v>1301995.8999999997</v>
      </c>
    </row>
    <row r="65" spans="1:32" ht="15.5">
      <c r="A65" s="2">
        <v>2012</v>
      </c>
      <c r="B65" s="4">
        <f>VLOOKUP(A65,'NBS annual'!$A$2:$Z$100,4,FALSE)</f>
        <v>2209840.7999999998</v>
      </c>
      <c r="C65" s="32">
        <v>1327850</v>
      </c>
      <c r="D65" s="29">
        <v>11996.800000000001</v>
      </c>
      <c r="E65" s="29">
        <v>9240.1</v>
      </c>
      <c r="F65" s="29">
        <v>2756.7000000000003</v>
      </c>
      <c r="G65" s="29">
        <v>794.5</v>
      </c>
      <c r="H65" s="29">
        <v>649.9</v>
      </c>
      <c r="I65" s="30">
        <v>144.60000000000002</v>
      </c>
      <c r="J65" s="29">
        <v>59.9</v>
      </c>
      <c r="K65" s="31">
        <v>1278540</v>
      </c>
      <c r="L65" s="7">
        <v>1278540</v>
      </c>
      <c r="M65" s="8">
        <f t="shared" si="0"/>
        <v>57.738453376369932</v>
      </c>
      <c r="N65" s="6">
        <v>1278541.3999999999</v>
      </c>
      <c r="O65" s="6"/>
      <c r="P65" s="6">
        <v>1278541</v>
      </c>
      <c r="Q65" s="7">
        <f t="shared" si="3"/>
        <v>1278541</v>
      </c>
      <c r="R65" s="13">
        <f t="shared" si="2"/>
        <v>0.96286553451067514</v>
      </c>
      <c r="S65" s="6"/>
      <c r="T65" s="6"/>
      <c r="U65" s="6"/>
      <c r="Z65" s="6">
        <v>2210000</v>
      </c>
      <c r="AA65" s="28">
        <v>5.2999999999999999E-2</v>
      </c>
      <c r="AB65" s="7">
        <f t="shared" si="4"/>
        <v>2214089.661482159</v>
      </c>
      <c r="AC65" s="7">
        <f>10*VLOOKUP(DATE(A65,12,1),Monthly!A:C,3,FALSE)</f>
        <v>2184053</v>
      </c>
      <c r="AD65" s="28">
        <f t="shared" si="5"/>
        <v>5.8592958588887134E-2</v>
      </c>
      <c r="AE65" s="35">
        <f t="shared" si="6"/>
        <v>1.1807314199792751E-2</v>
      </c>
      <c r="AF65" s="8">
        <v>1303921.0999999999</v>
      </c>
    </row>
    <row r="66" spans="1:32" ht="15.5">
      <c r="A66" s="2">
        <v>2013</v>
      </c>
      <c r="B66" s="4">
        <f>VLOOKUP(A66,'NBS annual'!$A$2:$Z$100,4,FALSE)</f>
        <v>2419238.9000000004</v>
      </c>
      <c r="C66" s="32">
        <v>1390160</v>
      </c>
      <c r="D66" s="29">
        <v>14542</v>
      </c>
      <c r="E66" s="29">
        <v>10944.2</v>
      </c>
      <c r="F66" s="29">
        <v>3597.7999999999997</v>
      </c>
      <c r="G66" s="29">
        <v>659.09999999999991</v>
      </c>
      <c r="H66" s="29">
        <v>411.2</v>
      </c>
      <c r="I66" s="30">
        <v>247.89999999999998</v>
      </c>
      <c r="J66" s="29">
        <v>57</v>
      </c>
      <c r="K66" s="31">
        <v>1361510</v>
      </c>
      <c r="L66" s="6"/>
      <c r="M66" s="6"/>
      <c r="N66" s="6">
        <v>1361511</v>
      </c>
      <c r="O66" s="6">
        <v>1361511.044</v>
      </c>
      <c r="P66" s="13"/>
      <c r="Q66" s="7">
        <f>N66</f>
        <v>1361511</v>
      </c>
      <c r="R66" s="13">
        <f t="shared" si="2"/>
        <v>0.9793915808252287</v>
      </c>
      <c r="S66" s="6"/>
      <c r="T66" s="6"/>
      <c r="U66" s="6"/>
      <c r="Z66" s="6">
        <v>2420000</v>
      </c>
      <c r="AA66" s="28">
        <v>9.2999999999999999E-2</v>
      </c>
      <c r="AB66" s="7">
        <f t="shared" si="4"/>
        <v>2424242.4242424243</v>
      </c>
      <c r="AC66" s="7">
        <f>10*VLOOKUP(DATE(A66,12,1),Monthly!A:C,3,FALSE)</f>
        <v>2414396</v>
      </c>
      <c r="AD66" s="28">
        <f t="shared" si="5"/>
        <v>0.10546584721158325</v>
      </c>
      <c r="AE66" s="35">
        <f t="shared" si="6"/>
        <v>2.0058432833720552E-3</v>
      </c>
      <c r="AF66" s="8">
        <v>1371464</v>
      </c>
    </row>
    <row r="67" spans="1:32" ht="15.5">
      <c r="A67" s="2">
        <v>2014</v>
      </c>
      <c r="B67" s="4">
        <f>VLOOKUP(A67,'NBS annual'!$A$2:$Z$100,4,FALSE)</f>
        <v>2492070.7999999998</v>
      </c>
      <c r="C67" s="10">
        <f>(1/R66)*Q67</f>
        <v>1446455.6646549313</v>
      </c>
      <c r="D67" s="5">
        <f>SUM(E67:F67)</f>
        <v>13907.699999999999</v>
      </c>
      <c r="E67" s="29">
        <v>10173.799999999999</v>
      </c>
      <c r="F67" s="29">
        <v>3733.9</v>
      </c>
      <c r="G67" s="5">
        <f>SUM(H67:I67)</f>
        <v>346.7</v>
      </c>
      <c r="H67" s="29">
        <v>238.1</v>
      </c>
      <c r="I67" s="30">
        <v>108.6</v>
      </c>
      <c r="J67" s="5">
        <f>100*(C67-F67+I67)/B67</f>
        <v>57.896844851074519</v>
      </c>
      <c r="K67" s="31">
        <v>1416650</v>
      </c>
      <c r="L67" s="6"/>
      <c r="M67" s="6"/>
      <c r="N67" s="6">
        <v>1416646.5</v>
      </c>
      <c r="O67" s="6">
        <v>1416646.5060000001</v>
      </c>
      <c r="P67" s="6"/>
      <c r="Q67" s="7">
        <f t="shared" ref="Q67:Q71" si="7">N67</f>
        <v>1416646.5</v>
      </c>
      <c r="R67" s="6"/>
      <c r="S67" s="6"/>
      <c r="T67" s="6"/>
      <c r="U67" s="6"/>
      <c r="V67" s="6">
        <v>1408650</v>
      </c>
      <c r="Z67" s="6">
        <v>2480000</v>
      </c>
      <c r="AA67" s="28">
        <v>2.3E-2</v>
      </c>
      <c r="AB67" s="7">
        <f t="shared" si="4"/>
        <v>2492080.2534318902</v>
      </c>
      <c r="AC67" s="7">
        <f>10*VLOOKUP(DATE(A67,12,1),Monthly!A:C,3,FALSE)</f>
        <v>2476191</v>
      </c>
      <c r="AD67" s="28">
        <f t="shared" si="5"/>
        <v>2.5594392966191037E-2</v>
      </c>
      <c r="AE67" s="35">
        <f t="shared" si="6"/>
        <v>6.4129947972511037E-3</v>
      </c>
      <c r="AF67" s="8">
        <v>1408651.3000000003</v>
      </c>
    </row>
    <row r="68" spans="1:32" ht="15.5">
      <c r="A68" s="2">
        <v>2015</v>
      </c>
      <c r="B68" s="7">
        <f>VLOOKUP(A68,'NBS annual'!$A$2:$Z$100,4,FALSE)</f>
        <v>2359188.2999999998</v>
      </c>
      <c r="C68" s="10">
        <f>B68/AC68*Q68</f>
        <v>1341250.1656943024</v>
      </c>
      <c r="D68" s="6"/>
      <c r="E68" s="6"/>
      <c r="F68" s="6"/>
      <c r="G68" s="6"/>
      <c r="H68" s="6"/>
      <c r="I68" s="4"/>
      <c r="J68" s="6"/>
      <c r="K68" s="6"/>
      <c r="L68" s="6"/>
      <c r="M68" s="6"/>
      <c r="N68" s="6">
        <v>1334867.2</v>
      </c>
      <c r="O68" s="6">
        <v>1334867.21</v>
      </c>
      <c r="P68" s="6"/>
      <c r="Q68" s="7">
        <f t="shared" si="7"/>
        <v>1334867.2</v>
      </c>
      <c r="R68" s="6"/>
      <c r="S68" s="6"/>
      <c r="T68" s="6"/>
      <c r="U68" s="6"/>
      <c r="Z68" s="6">
        <v>2360000</v>
      </c>
      <c r="AA68" s="28">
        <v>-5.2999999999999999E-2</v>
      </c>
      <c r="AB68" s="7">
        <f t="shared" si="4"/>
        <v>2355816.226783969</v>
      </c>
      <c r="AC68" s="7">
        <f>10*VLOOKUP(DATE(A68,12,1),Monthly!A:C,3,FALSE)</f>
        <v>2347961</v>
      </c>
      <c r="AD68" s="28">
        <f t="shared" si="5"/>
        <v>-5.1785181353134702E-2</v>
      </c>
      <c r="AE68" s="35">
        <f t="shared" si="6"/>
        <v>4.7817233761549005E-3</v>
      </c>
      <c r="AF68" s="8">
        <v>1332563.0849279999</v>
      </c>
    </row>
    <row r="69" spans="1:32" ht="15.5">
      <c r="A69" s="2">
        <v>2016</v>
      </c>
      <c r="B69" s="7">
        <f>VLOOKUP(A69,'NBS annual'!$A$2:$Z$100,4,FALSE)</f>
        <v>2410309.8000000003</v>
      </c>
      <c r="C69" s="10">
        <f>B69/AC69*Q69</f>
        <v>1380353.1438908712</v>
      </c>
      <c r="D69" s="23">
        <f>SUM(E69:F69)</f>
        <v>17774</v>
      </c>
      <c r="E69" s="23">
        <f>ROUND(E70/((7.6+100)/100),0)</f>
        <v>8141</v>
      </c>
      <c r="F69" s="23">
        <f>ROUND(F70/((-57.44+100)/100),0)</f>
        <v>9633</v>
      </c>
      <c r="G69" s="24">
        <v>65</v>
      </c>
      <c r="H69" s="25">
        <f>G69-I69</f>
        <v>21</v>
      </c>
      <c r="I69" s="23">
        <f>ROUND(I70/((1869+100)/100),0)</f>
        <v>44</v>
      </c>
      <c r="J69" s="5">
        <f>100*(C69-F69+I69)/B69</f>
        <v>56.870869623932613</v>
      </c>
      <c r="K69" s="6"/>
      <c r="L69" s="6"/>
      <c r="M69" s="6"/>
      <c r="N69" s="6">
        <v>1376140</v>
      </c>
      <c r="O69" s="6">
        <v>1376143.1610000001</v>
      </c>
      <c r="P69" s="6"/>
      <c r="Q69" s="7">
        <f t="shared" si="7"/>
        <v>1376140</v>
      </c>
      <c r="R69" s="6"/>
      <c r="S69" s="6"/>
      <c r="T69" s="6"/>
      <c r="U69" s="6"/>
      <c r="Z69" s="6">
        <v>2410000</v>
      </c>
      <c r="AA69" s="28">
        <v>2.3E-2</v>
      </c>
      <c r="AB69" s="7">
        <f t="shared" si="4"/>
        <v>2414860.6811145511</v>
      </c>
      <c r="AC69" s="7">
        <f>10*VLOOKUP(DATE(A69,12,1),Monthly!A:C,3,FALSE)</f>
        <v>2402953</v>
      </c>
      <c r="AD69" s="28">
        <f t="shared" si="5"/>
        <v>2.3421172668540935E-2</v>
      </c>
      <c r="AE69" s="35">
        <f t="shared" si="6"/>
        <v>3.061566331093557E-3</v>
      </c>
      <c r="AF69" s="8">
        <v>1376150</v>
      </c>
    </row>
    <row r="70" spans="1:32" ht="15.5">
      <c r="A70" s="2">
        <v>2017</v>
      </c>
      <c r="B70" s="7">
        <f>VLOOKUP(A70,'NBS annual'!$A$2:$Z$100,4,FALSE)</f>
        <v>2330840.6</v>
      </c>
      <c r="C70" s="10">
        <f>B70/AC70*Q70</f>
        <v>1408480.7142798463</v>
      </c>
      <c r="D70" s="23">
        <f>SUM(E70:F70)</f>
        <v>12860</v>
      </c>
      <c r="E70" s="24">
        <v>8760</v>
      </c>
      <c r="F70" s="24">
        <v>4100</v>
      </c>
      <c r="G70" s="23">
        <f>SUM(H70:I70)</f>
        <v>908.19999999999993</v>
      </c>
      <c r="H70" s="24">
        <v>37.299999999999997</v>
      </c>
      <c r="I70" s="26">
        <v>870.9</v>
      </c>
      <c r="J70" s="5">
        <f>100*(C70-F70+I70)/B70</f>
        <v>60.289477293292649</v>
      </c>
      <c r="K70" s="6"/>
      <c r="L70" s="6"/>
      <c r="M70" s="14"/>
      <c r="N70" s="6">
        <v>1399663.2999999998</v>
      </c>
      <c r="O70" s="6">
        <v>1399663.335</v>
      </c>
      <c r="P70" s="6"/>
      <c r="Q70" s="7">
        <f t="shared" si="7"/>
        <v>1399663.2999999998</v>
      </c>
      <c r="R70" s="6"/>
      <c r="S70" s="6"/>
      <c r="T70" s="6"/>
      <c r="U70" s="6"/>
      <c r="X70" s="6"/>
      <c r="Z70" s="6">
        <v>2340000</v>
      </c>
      <c r="AA70" s="28">
        <v>-3.1E-2</v>
      </c>
      <c r="AB70" s="7">
        <f t="shared" si="4"/>
        <v>2331223.6286919834</v>
      </c>
      <c r="AC70" s="7">
        <f>10*VLOOKUP(DATE(A70,12,1),Monthly!A:C,3,FALSE)</f>
        <v>2316249</v>
      </c>
      <c r="AD70" s="28">
        <f t="shared" si="5"/>
        <v>-3.6082270439746433E-2</v>
      </c>
      <c r="AE70" s="35">
        <f t="shared" si="6"/>
        <v>6.2996681272178279E-3</v>
      </c>
      <c r="AF70" s="8">
        <v>1402030.2609304988</v>
      </c>
    </row>
    <row r="71" spans="1:32" ht="15.5">
      <c r="A71" s="2">
        <v>2018</v>
      </c>
      <c r="B71" s="7">
        <f>VLOOKUP(A71,'NBS annual'!$A$2:$Z$100,4,FALSE)</f>
        <v>2236096.2000000002</v>
      </c>
      <c r="C71" s="10">
        <f>B71/AC71*Q71</f>
        <v>1461535.5936230987</v>
      </c>
      <c r="D71" s="27">
        <v>9040</v>
      </c>
      <c r="E71" s="25">
        <f>82/100*D71</f>
        <v>7412.7999999999993</v>
      </c>
      <c r="F71" s="25">
        <f>18/100*D71</f>
        <v>1627.2</v>
      </c>
      <c r="G71" s="24">
        <v>13630</v>
      </c>
      <c r="H71" s="27">
        <v>960</v>
      </c>
      <c r="I71" s="27">
        <v>12660</v>
      </c>
      <c r="J71" s="5">
        <f>100*(C71-F71+I71)/B71</f>
        <v>65.854429412433092</v>
      </c>
      <c r="N71" s="6">
        <v>1422692.7077200001</v>
      </c>
      <c r="O71" s="6"/>
      <c r="Q71" s="7">
        <f t="shared" si="7"/>
        <v>1422692.7077200001</v>
      </c>
      <c r="R71" s="6"/>
      <c r="W71" s="6">
        <v>1422690</v>
      </c>
      <c r="X71" s="6">
        <v>2176670</v>
      </c>
      <c r="Z71" s="6">
        <v>2210000</v>
      </c>
      <c r="AA71" s="28">
        <v>-5.1999999999999998E-2</v>
      </c>
      <c r="AB71" s="7">
        <f t="shared" si="4"/>
        <v>2240228.7893231651</v>
      </c>
      <c r="AC71" s="7">
        <f>10*VLOOKUP(DATE(A71,12,1),Monthly!A:C,3,FALSE)</f>
        <v>2176668</v>
      </c>
      <c r="AD71" s="28">
        <f t="shared" si="5"/>
        <v>-6.0261655806435277E-2</v>
      </c>
      <c r="AE71" s="35">
        <f t="shared" si="6"/>
        <v>2.730237224969545E-2</v>
      </c>
      <c r="AF71" s="8">
        <v>1424904.6</v>
      </c>
    </row>
    <row r="72" spans="1:32" ht="15.5">
      <c r="A72" s="2">
        <v>2019</v>
      </c>
      <c r="B72" s="7">
        <f>VLOOKUP(A72,'NBS annual'!$A$2:$Z$100,4,FALSE)</f>
        <v>2344306.2000000002</v>
      </c>
      <c r="C72" s="10">
        <f>Z72/AC72*Q72</f>
        <v>1536087.7718464099</v>
      </c>
      <c r="D72" s="27">
        <v>5530</v>
      </c>
      <c r="G72" s="23">
        <f>SUM(H72:I72)</f>
        <v>24804</v>
      </c>
      <c r="H72" s="27">
        <v>2064</v>
      </c>
      <c r="I72" s="27">
        <v>22740</v>
      </c>
      <c r="J72" s="5">
        <f>100*(C72-F72+I72)/B72</f>
        <v>66.494205059322454</v>
      </c>
      <c r="Q72" s="7">
        <f>W72</f>
        <v>1523250</v>
      </c>
      <c r="R72" s="6"/>
      <c r="W72" s="6">
        <v>1523250</v>
      </c>
      <c r="X72" s="6">
        <v>2330360</v>
      </c>
      <c r="Y72" s="6">
        <v>1540000</v>
      </c>
      <c r="Z72" s="6">
        <v>2350000</v>
      </c>
      <c r="AA72" s="28">
        <v>4.9000000000000002E-2</v>
      </c>
      <c r="AB72" s="7">
        <f t="shared" si="4"/>
        <v>2341463.4146341467</v>
      </c>
      <c r="AC72" s="6">
        <f>X72</f>
        <v>2330360</v>
      </c>
      <c r="AD72" s="28">
        <f>AC72/AC71-1</f>
        <v>7.0608838830726661E-2</v>
      </c>
      <c r="AE72" s="35">
        <f t="shared" si="6"/>
        <v>5.9845689078084074E-3</v>
      </c>
      <c r="AF72" s="8">
        <v>1523251.8619700004</v>
      </c>
    </row>
    <row r="73" spans="1:32" ht="15.5">
      <c r="A73" s="2">
        <v>2020</v>
      </c>
      <c r="B73" s="7">
        <f>VLOOKUP(A73,'NBS annual'!$A$2:$Z$100,4,FALSE)</f>
        <v>2394708.2999999998</v>
      </c>
      <c r="C73" s="10">
        <f>Z73/AC73*Q73</f>
        <v>1594338.8685309917</v>
      </c>
      <c r="F73" s="1"/>
      <c r="I73" s="27">
        <v>33370</v>
      </c>
      <c r="J73" s="5">
        <f>100*(C73-F73+I73)/B73</f>
        <v>67.971070569680322</v>
      </c>
      <c r="Q73" s="7">
        <f>W73</f>
        <v>1579000</v>
      </c>
      <c r="W73" s="6">
        <v>1579000</v>
      </c>
      <c r="X73" s="6">
        <v>2376910</v>
      </c>
      <c r="Z73" s="6">
        <v>2400000</v>
      </c>
      <c r="AA73" s="28">
        <v>2.5000000000000001E-2</v>
      </c>
      <c r="AB73" s="7">
        <f t="shared" si="4"/>
        <v>2389558.2329317271</v>
      </c>
      <c r="AC73" s="6">
        <f>X73</f>
        <v>2376910</v>
      </c>
      <c r="AD73" s="28">
        <f>AC73/AC72-1</f>
        <v>1.9975454436224505E-2</v>
      </c>
      <c r="AE73" s="35">
        <f t="shared" si="6"/>
        <v>7.4879991249141575E-3</v>
      </c>
    </row>
    <row r="74" spans="1:32" ht="15.5">
      <c r="A74" s="2">
        <v>2021</v>
      </c>
      <c r="B74" s="1">
        <f>VLOOKUP(A74,'NBS annual'!$A$2:$Z$100,4,FALSE)</f>
        <v>2380000</v>
      </c>
      <c r="F74" s="1"/>
      <c r="I74" s="27">
        <v>22720</v>
      </c>
      <c r="X74" s="6">
        <v>2363000</v>
      </c>
      <c r="Z74" s="6">
        <v>2380000</v>
      </c>
      <c r="AA74" s="28">
        <v>-4.0000000000000001E-3</v>
      </c>
      <c r="AC74" s="6">
        <v>2362812</v>
      </c>
      <c r="AD74" s="28">
        <f>AC74/AC73-1</f>
        <v>-5.9312300423659536E-3</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36E2-1A86-475D-9646-91356D174DE5}">
  <dimension ref="A1:D25"/>
  <sheetViews>
    <sheetView workbookViewId="0">
      <selection activeCell="A2" sqref="A2"/>
    </sheetView>
  </sheetViews>
  <sheetFormatPr defaultRowHeight="14.5"/>
  <cols>
    <col min="2" max="2" width="9.81640625" bestFit="1" customWidth="1"/>
    <col min="3" max="3" width="10.7265625" bestFit="1" customWidth="1"/>
    <col min="4" max="4" width="10.453125" bestFit="1" customWidth="1"/>
  </cols>
  <sheetData>
    <row r="1" spans="1:4">
      <c r="A1" t="s">
        <v>50</v>
      </c>
      <c r="B1" s="33">
        <v>44258</v>
      </c>
      <c r="C1" s="34">
        <v>44544</v>
      </c>
      <c r="D1" s="34">
        <v>44746</v>
      </c>
    </row>
    <row r="2" spans="1:4">
      <c r="A2">
        <v>1998</v>
      </c>
      <c r="B2" s="1">
        <v>536000</v>
      </c>
      <c r="C2">
        <v>536000</v>
      </c>
      <c r="D2">
        <v>536000</v>
      </c>
    </row>
    <row r="3" spans="1:4">
      <c r="A3">
        <v>1999</v>
      </c>
      <c r="B3" s="1">
        <v>573000</v>
      </c>
      <c r="C3" s="1">
        <v>573000</v>
      </c>
      <c r="D3" s="1">
        <v>573000</v>
      </c>
    </row>
    <row r="4" spans="1:4">
      <c r="A4" s="1">
        <v>2000</v>
      </c>
      <c r="B4" s="1">
        <v>597000</v>
      </c>
      <c r="C4" s="1">
        <v>597000</v>
      </c>
      <c r="D4" s="1">
        <v>597000</v>
      </c>
    </row>
    <row r="5" spans="1:4">
      <c r="A5" s="1">
        <v>2001</v>
      </c>
      <c r="B5" s="1">
        <v>661039.9</v>
      </c>
      <c r="C5" s="1">
        <v>661039.9</v>
      </c>
      <c r="D5" s="1">
        <v>661039.9</v>
      </c>
    </row>
    <row r="6" spans="1:4">
      <c r="A6" s="1">
        <v>2002</v>
      </c>
      <c r="B6" s="1">
        <v>725000</v>
      </c>
      <c r="C6" s="1">
        <v>725000</v>
      </c>
      <c r="D6" s="1">
        <v>725000</v>
      </c>
    </row>
    <row r="7" spans="1:4">
      <c r="A7" s="1">
        <v>2003</v>
      </c>
      <c r="B7" s="1">
        <v>862081.1</v>
      </c>
      <c r="C7" s="1">
        <v>862081.1</v>
      </c>
      <c r="D7" s="1">
        <v>862081.1</v>
      </c>
    </row>
    <row r="8" spans="1:4">
      <c r="A8" s="1">
        <v>2004</v>
      </c>
      <c r="B8" s="1">
        <v>966819.9</v>
      </c>
      <c r="C8" s="1">
        <v>966819.9</v>
      </c>
      <c r="D8" s="1">
        <v>966819.9</v>
      </c>
    </row>
    <row r="9" spans="1:4">
      <c r="A9" s="1">
        <v>2005</v>
      </c>
      <c r="B9" s="1">
        <v>1068847.8999999999</v>
      </c>
      <c r="C9" s="1">
        <v>1068847.8999999999</v>
      </c>
      <c r="D9" s="1">
        <v>1068847.8999999999</v>
      </c>
    </row>
    <row r="10" spans="1:4">
      <c r="A10" s="1">
        <v>2006</v>
      </c>
      <c r="B10" s="1">
        <v>1236764.8</v>
      </c>
      <c r="C10" s="1">
        <v>1236764.8</v>
      </c>
      <c r="D10" s="1">
        <v>1236764.8</v>
      </c>
    </row>
    <row r="11" spans="1:4">
      <c r="A11" s="1">
        <v>2007</v>
      </c>
      <c r="B11" s="1">
        <v>1361172.5</v>
      </c>
      <c r="C11" s="1">
        <v>1361172.5</v>
      </c>
      <c r="D11" s="1">
        <v>1361172.5</v>
      </c>
    </row>
    <row r="12" spans="1:4">
      <c r="A12" s="1">
        <v>2008</v>
      </c>
      <c r="B12" s="1">
        <v>1423557.3</v>
      </c>
      <c r="C12" s="1">
        <v>1423557.3</v>
      </c>
      <c r="D12" s="1">
        <v>1423557.3</v>
      </c>
    </row>
    <row r="13" spans="1:4">
      <c r="A13" s="1">
        <v>2009</v>
      </c>
      <c r="B13" s="1">
        <v>1643977.8</v>
      </c>
      <c r="C13" s="1">
        <v>1643977.8</v>
      </c>
      <c r="D13" s="1">
        <v>1643977.8</v>
      </c>
    </row>
    <row r="14" spans="1:4">
      <c r="A14" s="1">
        <v>2010</v>
      </c>
      <c r="B14" s="1">
        <v>1881911.7000000002</v>
      </c>
      <c r="C14" s="1">
        <v>1881911.7000000002</v>
      </c>
      <c r="D14" s="1">
        <v>1881911.7000000002</v>
      </c>
    </row>
    <row r="15" spans="1:4">
      <c r="A15" s="1">
        <v>2011</v>
      </c>
      <c r="B15" s="1">
        <v>2099258.5999999996</v>
      </c>
      <c r="C15" s="1">
        <v>2099258.5999999996</v>
      </c>
      <c r="D15" s="1">
        <v>2099258.5999999996</v>
      </c>
    </row>
    <row r="16" spans="1:4">
      <c r="A16" s="1">
        <v>2012</v>
      </c>
      <c r="B16" s="1">
        <v>2209840.7999999998</v>
      </c>
      <c r="C16" s="1">
        <v>2209840.7999999998</v>
      </c>
      <c r="D16" s="1">
        <v>2209840.7999999998</v>
      </c>
    </row>
    <row r="17" spans="1:4">
      <c r="A17" s="1">
        <v>2013</v>
      </c>
      <c r="B17" s="1">
        <v>2419238.9000000004</v>
      </c>
      <c r="C17" s="1">
        <v>2419238.9000000004</v>
      </c>
      <c r="D17" s="1">
        <v>2419238.9000000004</v>
      </c>
    </row>
    <row r="18" spans="1:4">
      <c r="A18" s="1">
        <v>2014</v>
      </c>
      <c r="B18" s="1">
        <v>2492070.7999999998</v>
      </c>
      <c r="C18" s="1">
        <v>2492070.7999999998</v>
      </c>
      <c r="D18" s="1">
        <v>2492070.7999999998</v>
      </c>
    </row>
    <row r="19" spans="1:4">
      <c r="A19" s="1">
        <v>2015</v>
      </c>
      <c r="B19" s="1">
        <v>2359188.2999999998</v>
      </c>
      <c r="C19" s="1">
        <v>2359188.2999999998</v>
      </c>
      <c r="D19" s="1">
        <v>2359188.2999999998</v>
      </c>
    </row>
    <row r="20" spans="1:4">
      <c r="A20" s="1">
        <v>2016</v>
      </c>
      <c r="B20" s="1">
        <v>2410309.8000000003</v>
      </c>
      <c r="C20" s="1">
        <v>2410309.8000000003</v>
      </c>
      <c r="D20" s="1">
        <v>2410309.8000000003</v>
      </c>
    </row>
    <row r="21" spans="1:4">
      <c r="A21" s="1">
        <v>2017</v>
      </c>
      <c r="B21" s="1">
        <v>2330840.6</v>
      </c>
      <c r="C21" s="1">
        <v>2330840.6</v>
      </c>
      <c r="D21" s="1">
        <v>2330840.6</v>
      </c>
    </row>
    <row r="22" spans="1:4">
      <c r="A22" s="1">
        <v>2018</v>
      </c>
      <c r="B22" s="1">
        <v>2236096.2000000002</v>
      </c>
      <c r="C22" s="1">
        <v>2236096.2000000002</v>
      </c>
      <c r="D22" s="1">
        <v>2236096.2000000002</v>
      </c>
    </row>
    <row r="23" spans="1:4">
      <c r="A23" s="1">
        <v>2019</v>
      </c>
      <c r="B23">
        <v>2344306.2000000002</v>
      </c>
      <c r="C23" s="1">
        <v>2344306.2000000002</v>
      </c>
      <c r="D23" s="1">
        <v>2344306.2000000002</v>
      </c>
    </row>
    <row r="24" spans="1:4">
      <c r="A24">
        <v>2020</v>
      </c>
      <c r="C24" s="1">
        <v>2394708.2999999998</v>
      </c>
      <c r="D24" s="1">
        <v>2394708.2999999998</v>
      </c>
    </row>
    <row r="25" spans="1:4">
      <c r="A25">
        <v>2021</v>
      </c>
      <c r="D25" s="1">
        <v>2380000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186F-4B4F-4C91-9882-A1457E098E1E}">
  <dimension ref="A1:E367"/>
  <sheetViews>
    <sheetView workbookViewId="0">
      <pane ySplit="1" topLeftCell="A340" activePane="bottomLeft" state="frozen"/>
      <selection pane="bottomLeft" activeCell="A367" sqref="A367"/>
    </sheetView>
  </sheetViews>
  <sheetFormatPr defaultRowHeight="14.5"/>
  <cols>
    <col min="4" max="4" width="11.1796875" customWidth="1"/>
    <col min="5" max="5" width="11.26953125" customWidth="1"/>
  </cols>
  <sheetData>
    <row r="1" spans="1:5">
      <c r="A1" t="s">
        <v>23</v>
      </c>
      <c r="B1" t="s">
        <v>26</v>
      </c>
      <c r="C1" t="s">
        <v>27</v>
      </c>
      <c r="D1" s="1" t="s">
        <v>24</v>
      </c>
      <c r="E1" t="s">
        <v>25</v>
      </c>
    </row>
    <row r="2" spans="1:5">
      <c r="A2" s="20">
        <v>32509</v>
      </c>
      <c r="B2" s="21">
        <f>C3-B3</f>
        <v>1304.2000000000003</v>
      </c>
      <c r="C2" s="21">
        <f>B2</f>
        <v>1304.2000000000003</v>
      </c>
    </row>
    <row r="3" spans="1:5">
      <c r="A3" s="20">
        <v>32540</v>
      </c>
      <c r="B3">
        <v>1266.5999999999999</v>
      </c>
      <c r="C3">
        <v>2570.8000000000002</v>
      </c>
    </row>
    <row r="4" spans="1:5">
      <c r="A4" s="20">
        <v>32568</v>
      </c>
      <c r="B4">
        <v>1697.8</v>
      </c>
      <c r="C4">
        <v>4277.8999999999996</v>
      </c>
    </row>
    <row r="5" spans="1:5">
      <c r="A5" s="20">
        <v>32599</v>
      </c>
      <c r="B5">
        <v>1869.1</v>
      </c>
      <c r="C5">
        <v>6151.3</v>
      </c>
    </row>
    <row r="6" spans="1:5">
      <c r="A6" s="20">
        <v>32629</v>
      </c>
      <c r="B6">
        <v>1905.5</v>
      </c>
      <c r="C6">
        <v>8061.2</v>
      </c>
    </row>
    <row r="7" spans="1:5">
      <c r="A7" s="20">
        <v>32660</v>
      </c>
      <c r="B7">
        <v>1889.9</v>
      </c>
      <c r="C7">
        <v>10010.6</v>
      </c>
    </row>
    <row r="8" spans="1:5">
      <c r="A8" s="20">
        <v>32690</v>
      </c>
      <c r="B8">
        <v>1693.7</v>
      </c>
      <c r="C8">
        <v>11675.2</v>
      </c>
    </row>
    <row r="9" spans="1:5">
      <c r="A9" s="20">
        <v>32721</v>
      </c>
      <c r="B9">
        <v>1757.8</v>
      </c>
      <c r="C9">
        <v>13449.8</v>
      </c>
    </row>
    <row r="10" spans="1:5">
      <c r="A10" s="20">
        <v>32752</v>
      </c>
      <c r="B10">
        <v>1877</v>
      </c>
      <c r="C10">
        <v>15320.6</v>
      </c>
    </row>
    <row r="11" spans="1:5">
      <c r="A11" s="20">
        <v>32782</v>
      </c>
      <c r="B11">
        <v>1774.7</v>
      </c>
      <c r="C11">
        <v>17097</v>
      </c>
    </row>
    <row r="12" spans="1:5">
      <c r="A12" s="20">
        <v>32813</v>
      </c>
      <c r="B12">
        <v>1690.7</v>
      </c>
      <c r="C12">
        <v>18778.5</v>
      </c>
    </row>
    <row r="13" spans="1:5">
      <c r="A13" s="20">
        <v>32843</v>
      </c>
      <c r="B13">
        <v>1654</v>
      </c>
      <c r="C13">
        <v>20436.7</v>
      </c>
    </row>
    <row r="14" spans="1:5">
      <c r="A14" s="20">
        <v>32874</v>
      </c>
      <c r="B14" s="21">
        <f>C15-B15</f>
        <v>1106.9000000000001</v>
      </c>
      <c r="C14" s="21">
        <f>B14</f>
        <v>1106.9000000000001</v>
      </c>
    </row>
    <row r="15" spans="1:5">
      <c r="A15" s="20">
        <v>32905</v>
      </c>
      <c r="B15">
        <v>1033.9000000000001</v>
      </c>
      <c r="C15">
        <v>2140.8000000000002</v>
      </c>
    </row>
    <row r="16" spans="1:5">
      <c r="A16" s="20">
        <v>32933</v>
      </c>
      <c r="B16">
        <v>1591.7</v>
      </c>
      <c r="C16">
        <v>3733.7</v>
      </c>
    </row>
    <row r="17" spans="1:3">
      <c r="A17" s="20">
        <v>32964</v>
      </c>
      <c r="B17">
        <v>1839.8</v>
      </c>
      <c r="C17">
        <v>5559.8</v>
      </c>
    </row>
    <row r="18" spans="1:3">
      <c r="A18" s="20">
        <v>32994</v>
      </c>
      <c r="B18">
        <v>1953.5</v>
      </c>
      <c r="C18">
        <v>7500.3</v>
      </c>
    </row>
    <row r="19" spans="1:3">
      <c r="A19" s="20">
        <v>33025</v>
      </c>
      <c r="B19">
        <v>1860.3</v>
      </c>
      <c r="C19">
        <v>9345.4</v>
      </c>
    </row>
    <row r="20" spans="1:3">
      <c r="A20" s="20">
        <v>33055</v>
      </c>
      <c r="B20">
        <v>1639.6</v>
      </c>
      <c r="C20">
        <v>10957</v>
      </c>
    </row>
    <row r="21" spans="1:3">
      <c r="A21" s="20">
        <v>33086</v>
      </c>
      <c r="B21">
        <v>1766.1</v>
      </c>
      <c r="C21">
        <v>12702.6</v>
      </c>
    </row>
    <row r="22" spans="1:3">
      <c r="A22" s="20">
        <v>33117</v>
      </c>
      <c r="B22">
        <v>1846.3</v>
      </c>
      <c r="C22">
        <v>14541.9</v>
      </c>
    </row>
    <row r="23" spans="1:3">
      <c r="A23" s="20">
        <v>33147</v>
      </c>
      <c r="B23">
        <v>1897.1</v>
      </c>
      <c r="C23">
        <v>16452.5</v>
      </c>
    </row>
    <row r="24" spans="1:3">
      <c r="A24" s="20">
        <v>33178</v>
      </c>
      <c r="B24">
        <v>1985.4</v>
      </c>
      <c r="C24">
        <v>18435.599999999999</v>
      </c>
    </row>
    <row r="25" spans="1:3">
      <c r="A25" s="20">
        <v>33208</v>
      </c>
      <c r="B25">
        <v>1908.3</v>
      </c>
      <c r="C25">
        <v>20293.8</v>
      </c>
    </row>
    <row r="26" spans="1:3">
      <c r="A26" s="20">
        <v>33239</v>
      </c>
      <c r="B26" s="21">
        <f>C27-B27</f>
        <v>1493.1999999999998</v>
      </c>
      <c r="C26" s="21">
        <f>B26</f>
        <v>1493.1999999999998</v>
      </c>
    </row>
    <row r="27" spans="1:3">
      <c r="A27" s="20">
        <v>33270</v>
      </c>
      <c r="B27">
        <v>1325.9</v>
      </c>
      <c r="C27">
        <v>2819.1</v>
      </c>
    </row>
    <row r="28" spans="1:3">
      <c r="A28" s="20">
        <v>33298</v>
      </c>
      <c r="B28">
        <v>1828.2</v>
      </c>
      <c r="C28">
        <v>4611</v>
      </c>
    </row>
    <row r="29" spans="1:3">
      <c r="A29" s="20">
        <v>33329</v>
      </c>
      <c r="B29">
        <v>2057.6999999999998</v>
      </c>
      <c r="C29">
        <v>6685.8</v>
      </c>
    </row>
    <row r="30" spans="1:3">
      <c r="A30" s="20">
        <v>33359</v>
      </c>
      <c r="B30">
        <v>2252.1999999999998</v>
      </c>
      <c r="C30">
        <v>8943.4</v>
      </c>
    </row>
    <row r="31" spans="1:3">
      <c r="A31" s="20">
        <v>33390</v>
      </c>
      <c r="B31">
        <v>2190.6999999999998</v>
      </c>
      <c r="C31">
        <v>11139</v>
      </c>
    </row>
    <row r="32" spans="1:3">
      <c r="A32" s="20">
        <v>33420</v>
      </c>
      <c r="B32">
        <v>1987.3</v>
      </c>
      <c r="C32">
        <v>13125.8</v>
      </c>
    </row>
    <row r="33" spans="1:3">
      <c r="A33" s="20">
        <v>33451</v>
      </c>
      <c r="B33">
        <v>2181.6</v>
      </c>
      <c r="C33">
        <v>15310.2</v>
      </c>
    </row>
    <row r="34" spans="1:3">
      <c r="A34" s="20">
        <v>33482</v>
      </c>
      <c r="B34">
        <v>2330.1</v>
      </c>
      <c r="C34">
        <v>17642.599999999999</v>
      </c>
    </row>
    <row r="35" spans="1:3">
      <c r="A35" s="20">
        <v>33512</v>
      </c>
      <c r="B35">
        <v>2387.1999999999998</v>
      </c>
      <c r="C35">
        <v>20016.2</v>
      </c>
    </row>
    <row r="36" spans="1:3">
      <c r="A36" s="20">
        <v>33543</v>
      </c>
      <c r="B36">
        <v>2297.8000000000002</v>
      </c>
      <c r="C36">
        <v>22315.8</v>
      </c>
    </row>
    <row r="37" spans="1:3">
      <c r="A37" s="20">
        <v>33573</v>
      </c>
      <c r="B37">
        <v>2092.1</v>
      </c>
      <c r="C37">
        <v>24355.599999999999</v>
      </c>
    </row>
    <row r="38" spans="1:3">
      <c r="A38" s="20">
        <v>33604</v>
      </c>
      <c r="B38" s="21">
        <f>C39-B39</f>
        <v>1673.7</v>
      </c>
      <c r="C38" s="21">
        <f>B38</f>
        <v>1673.7</v>
      </c>
    </row>
    <row r="39" spans="1:3">
      <c r="A39" s="20">
        <v>33635</v>
      </c>
      <c r="B39">
        <v>1700.2</v>
      </c>
      <c r="C39">
        <v>3373.9</v>
      </c>
    </row>
    <row r="40" spans="1:3">
      <c r="A40" s="20">
        <v>33664</v>
      </c>
      <c r="B40">
        <v>2232.1999999999998</v>
      </c>
      <c r="C40">
        <v>5601.1</v>
      </c>
    </row>
    <row r="41" spans="1:3">
      <c r="A41" s="20">
        <v>33695</v>
      </c>
      <c r="B41">
        <v>2434.3000000000002</v>
      </c>
      <c r="C41">
        <v>7991.2</v>
      </c>
    </row>
    <row r="42" spans="1:3">
      <c r="A42" s="20">
        <v>33725</v>
      </c>
      <c r="B42">
        <v>2715.1</v>
      </c>
      <c r="C42">
        <v>10630.7</v>
      </c>
    </row>
    <row r="43" spans="1:3">
      <c r="A43" s="20">
        <v>33756</v>
      </c>
      <c r="B43">
        <v>2723.5</v>
      </c>
      <c r="C43">
        <v>13496.3</v>
      </c>
    </row>
    <row r="44" spans="1:3">
      <c r="A44" s="20">
        <v>33786</v>
      </c>
      <c r="B44">
        <v>2589.5</v>
      </c>
      <c r="C44">
        <v>15897.8</v>
      </c>
    </row>
    <row r="45" spans="1:3">
      <c r="A45" s="20">
        <v>33817</v>
      </c>
      <c r="B45">
        <v>2666.4</v>
      </c>
      <c r="C45">
        <v>18707.5</v>
      </c>
    </row>
    <row r="46" spans="1:3">
      <c r="A46" s="20">
        <v>33848</v>
      </c>
      <c r="B46">
        <v>2764</v>
      </c>
      <c r="C46">
        <v>21458.7</v>
      </c>
    </row>
    <row r="47" spans="1:3">
      <c r="A47" s="20">
        <v>33878</v>
      </c>
      <c r="B47">
        <v>2859.5</v>
      </c>
      <c r="C47">
        <v>24398.9</v>
      </c>
    </row>
    <row r="48" spans="1:3">
      <c r="A48" s="20">
        <v>33909</v>
      </c>
      <c r="B48">
        <v>2762.4</v>
      </c>
      <c r="C48">
        <v>27135</v>
      </c>
    </row>
    <row r="49" spans="1:3">
      <c r="A49" s="20">
        <v>33939</v>
      </c>
      <c r="B49">
        <v>2722.2</v>
      </c>
      <c r="C49">
        <v>29781.9</v>
      </c>
    </row>
    <row r="50" spans="1:3">
      <c r="A50" s="20">
        <v>33970</v>
      </c>
      <c r="B50" s="21">
        <f>C51-B51</f>
        <v>1980.3999999999996</v>
      </c>
      <c r="C50" s="21">
        <f>B50</f>
        <v>1980.3999999999996</v>
      </c>
    </row>
    <row r="51" spans="1:3">
      <c r="A51" s="20">
        <v>34001</v>
      </c>
      <c r="B51">
        <v>2425.3000000000002</v>
      </c>
      <c r="C51">
        <v>4405.7</v>
      </c>
    </row>
    <row r="52" spans="1:3">
      <c r="A52" s="20">
        <v>34029</v>
      </c>
      <c r="B52">
        <v>2905.2</v>
      </c>
      <c r="C52">
        <v>7229.5</v>
      </c>
    </row>
    <row r="53" spans="1:3">
      <c r="A53" s="20">
        <v>34060</v>
      </c>
      <c r="B53">
        <v>3143.3</v>
      </c>
      <c r="C53">
        <v>10363.799999999999</v>
      </c>
    </row>
    <row r="54" spans="1:3">
      <c r="A54" s="20">
        <v>34090</v>
      </c>
      <c r="B54">
        <v>3171.2</v>
      </c>
      <c r="C54">
        <v>13617.7</v>
      </c>
    </row>
    <row r="55" spans="1:3">
      <c r="A55" s="20">
        <v>34121</v>
      </c>
      <c r="B55">
        <v>3267.2</v>
      </c>
      <c r="C55">
        <v>16868.8</v>
      </c>
    </row>
    <row r="56" spans="1:3">
      <c r="A56" s="20">
        <v>34151</v>
      </c>
      <c r="B56">
        <v>3088.5</v>
      </c>
      <c r="C56">
        <v>19974.400000000001</v>
      </c>
    </row>
    <row r="57" spans="1:3">
      <c r="A57" s="20">
        <v>34182</v>
      </c>
      <c r="B57">
        <v>3101.4</v>
      </c>
      <c r="C57">
        <v>22961.9</v>
      </c>
    </row>
    <row r="58" spans="1:3">
      <c r="A58" s="20">
        <v>34213</v>
      </c>
      <c r="B58">
        <v>3140.2</v>
      </c>
      <c r="C58">
        <v>26150.9</v>
      </c>
    </row>
    <row r="59" spans="1:3">
      <c r="A59" s="20">
        <v>34243</v>
      </c>
      <c r="B59">
        <v>3170.1</v>
      </c>
      <c r="C59">
        <v>29184.5</v>
      </c>
    </row>
    <row r="60" spans="1:3">
      <c r="A60" s="20">
        <v>34274</v>
      </c>
      <c r="B60">
        <v>3105.2</v>
      </c>
      <c r="C60">
        <v>32291</v>
      </c>
    </row>
    <row r="61" spans="1:3">
      <c r="A61" s="20">
        <v>34304</v>
      </c>
      <c r="B61">
        <v>3397.4</v>
      </c>
      <c r="C61">
        <v>35673.699999999997</v>
      </c>
    </row>
    <row r="62" spans="1:3">
      <c r="A62" s="20">
        <v>34335</v>
      </c>
    </row>
    <row r="63" spans="1:3">
      <c r="A63" s="20">
        <v>34366</v>
      </c>
    </row>
    <row r="64" spans="1:3">
      <c r="A64" s="20">
        <v>34394</v>
      </c>
    </row>
    <row r="65" spans="1:3">
      <c r="A65" s="20">
        <v>34425</v>
      </c>
    </row>
    <row r="66" spans="1:3">
      <c r="A66" s="20">
        <v>34455</v>
      </c>
    </row>
    <row r="67" spans="1:3">
      <c r="A67" s="20">
        <v>34486</v>
      </c>
    </row>
    <row r="68" spans="1:3">
      <c r="A68" s="20">
        <v>34516</v>
      </c>
    </row>
    <row r="69" spans="1:3">
      <c r="A69" s="20">
        <v>34547</v>
      </c>
    </row>
    <row r="70" spans="1:3">
      <c r="A70" s="20">
        <v>34578</v>
      </c>
    </row>
    <row r="71" spans="1:3">
      <c r="A71" s="20">
        <v>34608</v>
      </c>
    </row>
    <row r="72" spans="1:3">
      <c r="A72" s="20">
        <v>34639</v>
      </c>
    </row>
    <row r="73" spans="1:3">
      <c r="A73" s="20">
        <v>34669</v>
      </c>
    </row>
    <row r="74" spans="1:3" s="1" customFormat="1">
      <c r="A74" s="20">
        <v>34700</v>
      </c>
      <c r="B74" s="21">
        <f>C75-B75</f>
        <v>2534.3000000000002</v>
      </c>
      <c r="C74" s="21">
        <f>B74</f>
        <v>2534.3000000000002</v>
      </c>
    </row>
    <row r="75" spans="1:3">
      <c r="A75" s="20">
        <v>34731</v>
      </c>
      <c r="B75">
        <v>2335</v>
      </c>
      <c r="C75">
        <v>4869.3</v>
      </c>
    </row>
    <row r="76" spans="1:3">
      <c r="A76" s="20">
        <v>34759</v>
      </c>
      <c r="B76">
        <v>3229.2</v>
      </c>
      <c r="C76">
        <v>8134.5</v>
      </c>
    </row>
    <row r="77" spans="1:3">
      <c r="A77" s="20">
        <v>34790</v>
      </c>
      <c r="B77">
        <v>4028.3</v>
      </c>
      <c r="C77">
        <v>12646.1</v>
      </c>
    </row>
    <row r="78" spans="1:3">
      <c r="A78" s="20">
        <v>34820</v>
      </c>
      <c r="B78">
        <v>4047.3</v>
      </c>
      <c r="C78">
        <v>16623.599999999999</v>
      </c>
    </row>
    <row r="79" spans="1:3">
      <c r="A79" s="20">
        <v>34851</v>
      </c>
      <c r="B79">
        <v>3934.7</v>
      </c>
      <c r="C79">
        <v>20556.3</v>
      </c>
    </row>
    <row r="80" spans="1:3">
      <c r="A80" s="20">
        <v>34881</v>
      </c>
      <c r="B80">
        <v>3864.1</v>
      </c>
      <c r="C80">
        <v>24391.5</v>
      </c>
    </row>
    <row r="81" spans="1:3">
      <c r="A81" s="20">
        <v>34912</v>
      </c>
      <c r="B81">
        <v>3712.8</v>
      </c>
      <c r="C81">
        <v>27979.5</v>
      </c>
    </row>
    <row r="82" spans="1:3">
      <c r="A82" s="20">
        <v>34943</v>
      </c>
      <c r="B82">
        <v>3942.1</v>
      </c>
      <c r="C82">
        <v>31921</v>
      </c>
    </row>
    <row r="83" spans="1:3">
      <c r="A83" s="20">
        <v>34973</v>
      </c>
      <c r="B83">
        <v>3995.6</v>
      </c>
      <c r="C83">
        <v>35922.6</v>
      </c>
    </row>
    <row r="84" spans="1:3">
      <c r="A84" s="20">
        <v>35004</v>
      </c>
      <c r="B84">
        <v>4129.2</v>
      </c>
      <c r="C84">
        <v>40060.9</v>
      </c>
    </row>
    <row r="85" spans="1:3">
      <c r="A85" s="20">
        <v>35034</v>
      </c>
      <c r="B85">
        <v>4459</v>
      </c>
      <c r="C85">
        <v>44560.7</v>
      </c>
    </row>
    <row r="86" spans="1:3" s="1" customFormat="1">
      <c r="A86" s="20">
        <v>35065</v>
      </c>
    </row>
    <row r="87" spans="1:3">
      <c r="A87" s="20">
        <v>35096</v>
      </c>
    </row>
    <row r="88" spans="1:3">
      <c r="A88" s="20">
        <v>35125</v>
      </c>
    </row>
    <row r="89" spans="1:3">
      <c r="A89" s="20">
        <v>35156</v>
      </c>
    </row>
    <row r="90" spans="1:3">
      <c r="A90" s="20">
        <v>35186</v>
      </c>
    </row>
    <row r="91" spans="1:3">
      <c r="A91" s="20">
        <v>35217</v>
      </c>
    </row>
    <row r="92" spans="1:3">
      <c r="A92" s="20">
        <v>35247</v>
      </c>
    </row>
    <row r="93" spans="1:3">
      <c r="A93" s="20">
        <v>35278</v>
      </c>
    </row>
    <row r="94" spans="1:3">
      <c r="A94" s="20">
        <v>35309</v>
      </c>
    </row>
    <row r="95" spans="1:3">
      <c r="A95" s="20">
        <v>35339</v>
      </c>
    </row>
    <row r="96" spans="1:3">
      <c r="A96" s="20">
        <v>35370</v>
      </c>
    </row>
    <row r="97" spans="1:3">
      <c r="A97" s="20">
        <v>35400</v>
      </c>
    </row>
    <row r="98" spans="1:3" s="1" customFormat="1">
      <c r="A98" s="20">
        <v>35431</v>
      </c>
      <c r="B98" s="21">
        <f>C99-B99</f>
        <v>3150.3</v>
      </c>
      <c r="C98" s="21">
        <f>B98</f>
        <v>3150.3</v>
      </c>
    </row>
    <row r="99" spans="1:3">
      <c r="A99" s="20">
        <v>35462</v>
      </c>
      <c r="B99">
        <v>2669.7</v>
      </c>
      <c r="C99">
        <v>5820</v>
      </c>
    </row>
    <row r="100" spans="1:3">
      <c r="A100" s="20">
        <v>35490</v>
      </c>
      <c r="B100">
        <v>3903.6</v>
      </c>
      <c r="C100">
        <v>9757.1</v>
      </c>
    </row>
    <row r="101" spans="1:3">
      <c r="A101" s="20">
        <v>35521</v>
      </c>
      <c r="B101">
        <v>4363.6000000000004</v>
      </c>
      <c r="C101">
        <v>14194.1</v>
      </c>
    </row>
    <row r="102" spans="1:3">
      <c r="A102" s="20">
        <v>35551</v>
      </c>
      <c r="B102">
        <v>4628.2</v>
      </c>
      <c r="C102">
        <v>18821.8</v>
      </c>
    </row>
    <row r="103" spans="1:3">
      <c r="A103" s="20">
        <v>35582</v>
      </c>
      <c r="B103">
        <v>4441.8</v>
      </c>
      <c r="C103">
        <v>23166.1</v>
      </c>
    </row>
    <row r="104" spans="1:3">
      <c r="A104" s="20">
        <v>35612</v>
      </c>
      <c r="B104">
        <v>3943</v>
      </c>
      <c r="C104">
        <v>27138</v>
      </c>
    </row>
    <row r="105" spans="1:3">
      <c r="A105" s="20">
        <v>35643</v>
      </c>
      <c r="B105">
        <v>4078.1</v>
      </c>
      <c r="C105">
        <v>31249.9</v>
      </c>
    </row>
    <row r="106" spans="1:3">
      <c r="A106" s="20">
        <v>35674</v>
      </c>
      <c r="B106">
        <v>4395.2</v>
      </c>
      <c r="C106">
        <v>35599.199999999997</v>
      </c>
    </row>
    <row r="107" spans="1:3">
      <c r="A107" s="20">
        <v>35704</v>
      </c>
      <c r="B107">
        <v>4428</v>
      </c>
      <c r="C107">
        <v>40028.5</v>
      </c>
    </row>
    <row r="108" spans="1:3">
      <c r="A108" s="20">
        <v>35735</v>
      </c>
      <c r="B108">
        <v>4458.1000000000004</v>
      </c>
      <c r="C108">
        <v>44580.1</v>
      </c>
    </row>
    <row r="109" spans="1:3">
      <c r="A109" s="20">
        <v>35765</v>
      </c>
      <c r="B109">
        <v>4457.1000000000004</v>
      </c>
      <c r="C109">
        <v>49260.1</v>
      </c>
    </row>
    <row r="110" spans="1:3">
      <c r="A110" s="20">
        <v>35796</v>
      </c>
      <c r="B110" s="21">
        <f>C111-B111</f>
        <v>3333.6</v>
      </c>
      <c r="C110" s="21">
        <f>B110</f>
        <v>3333.6</v>
      </c>
    </row>
    <row r="111" spans="1:3">
      <c r="A111" s="20">
        <v>35827</v>
      </c>
      <c r="B111">
        <v>3514.1</v>
      </c>
      <c r="C111">
        <v>6847.7</v>
      </c>
    </row>
    <row r="112" spans="1:3">
      <c r="A112" s="20">
        <v>35855</v>
      </c>
      <c r="B112">
        <v>3841.1</v>
      </c>
      <c r="C112">
        <v>9179</v>
      </c>
    </row>
    <row r="113" spans="1:3">
      <c r="A113" s="20">
        <v>35886</v>
      </c>
      <c r="B113">
        <v>4190.1000000000004</v>
      </c>
      <c r="C113">
        <v>13417.3</v>
      </c>
    </row>
    <row r="114" spans="1:3">
      <c r="A114" s="20">
        <v>35916</v>
      </c>
      <c r="B114">
        <v>4486.3</v>
      </c>
      <c r="C114">
        <v>17901.400000000001</v>
      </c>
    </row>
    <row r="115" spans="1:3">
      <c r="A115" s="20">
        <v>35947</v>
      </c>
      <c r="B115">
        <v>4231.6000000000004</v>
      </c>
      <c r="C115">
        <v>22165.8</v>
      </c>
    </row>
    <row r="116" spans="1:3">
      <c r="A116" s="20">
        <v>35977</v>
      </c>
      <c r="B116">
        <v>3960</v>
      </c>
      <c r="C116">
        <v>26140</v>
      </c>
    </row>
    <row r="117" spans="1:3">
      <c r="A117" s="20">
        <v>36008</v>
      </c>
      <c r="B117">
        <v>4252.5</v>
      </c>
      <c r="C117">
        <v>30.4</v>
      </c>
    </row>
    <row r="118" spans="1:3">
      <c r="A118" s="20">
        <v>36039</v>
      </c>
      <c r="B118">
        <v>4710</v>
      </c>
      <c r="C118">
        <v>35080</v>
      </c>
    </row>
    <row r="119" spans="1:3">
      <c r="A119" s="20">
        <v>36069</v>
      </c>
      <c r="B119">
        <v>4997.5</v>
      </c>
      <c r="C119">
        <v>402300</v>
      </c>
    </row>
    <row r="120" spans="1:3">
      <c r="A120" s="20">
        <v>36100</v>
      </c>
      <c r="B120">
        <v>5040</v>
      </c>
      <c r="C120">
        <v>45170</v>
      </c>
    </row>
    <row r="121" spans="1:3">
      <c r="A121" s="20">
        <v>36130</v>
      </c>
      <c r="B121">
        <v>5113.6000000000004</v>
      </c>
      <c r="C121">
        <v>51355.4</v>
      </c>
    </row>
    <row r="122" spans="1:3">
      <c r="A122" s="20">
        <v>36161</v>
      </c>
      <c r="B122" s="21">
        <f>C123-B123</f>
        <v>3741.2999999999997</v>
      </c>
      <c r="C122" s="21">
        <f>B122</f>
        <v>3741.2999999999997</v>
      </c>
    </row>
    <row r="123" spans="1:3">
      <c r="A123" s="20">
        <v>36192</v>
      </c>
      <c r="B123">
        <v>2890.6</v>
      </c>
      <c r="C123">
        <v>6631.9</v>
      </c>
    </row>
    <row r="124" spans="1:3">
      <c r="A124" s="20">
        <v>36220</v>
      </c>
      <c r="B124">
        <v>4044.2</v>
      </c>
      <c r="C124">
        <v>10725.2</v>
      </c>
    </row>
    <row r="125" spans="1:3">
      <c r="A125" s="20">
        <v>36251</v>
      </c>
      <c r="B125">
        <v>4581.8999999999996</v>
      </c>
      <c r="C125">
        <v>15344.6</v>
      </c>
    </row>
    <row r="126" spans="1:3">
      <c r="A126" s="20">
        <v>36281</v>
      </c>
      <c r="B126">
        <v>4701.2</v>
      </c>
      <c r="C126">
        <v>20038.900000000001</v>
      </c>
    </row>
    <row r="127" spans="1:3">
      <c r="A127" s="20">
        <v>36312</v>
      </c>
      <c r="B127">
        <v>4690.3</v>
      </c>
      <c r="C127">
        <v>24724.6</v>
      </c>
    </row>
    <row r="128" spans="1:3">
      <c r="A128" s="20">
        <v>36342</v>
      </c>
      <c r="B128">
        <v>4437.1000000000004</v>
      </c>
      <c r="C128">
        <v>29160.400000000001</v>
      </c>
    </row>
    <row r="129" spans="1:3">
      <c r="A129" s="20">
        <v>36373</v>
      </c>
      <c r="B129">
        <v>4824.6000000000004</v>
      </c>
      <c r="C129">
        <v>33967.9</v>
      </c>
    </row>
    <row r="130" spans="1:3">
      <c r="A130" s="20">
        <v>36404</v>
      </c>
      <c r="B130">
        <v>4926.3</v>
      </c>
      <c r="C130">
        <v>38850.400000000001</v>
      </c>
    </row>
    <row r="131" spans="1:3">
      <c r="A131" s="20">
        <v>36434</v>
      </c>
      <c r="B131">
        <v>4946.2</v>
      </c>
      <c r="C131">
        <v>43860.800000000003</v>
      </c>
    </row>
    <row r="132" spans="1:3">
      <c r="A132" s="20">
        <v>36465</v>
      </c>
      <c r="B132">
        <v>5016.6000000000004</v>
      </c>
      <c r="C132">
        <v>48738.3</v>
      </c>
    </row>
    <row r="133" spans="1:3">
      <c r="A133" s="20">
        <v>36495</v>
      </c>
      <c r="B133">
        <v>5068.8</v>
      </c>
      <c r="C133">
        <v>54417.5</v>
      </c>
    </row>
    <row r="134" spans="1:3">
      <c r="A134" s="20">
        <v>36526</v>
      </c>
      <c r="B134" s="21">
        <f>C135-B135</f>
        <v>3595.2</v>
      </c>
      <c r="C134" s="21">
        <f>B134</f>
        <v>3595.2</v>
      </c>
    </row>
    <row r="135" spans="1:3">
      <c r="A135" s="20">
        <v>36557</v>
      </c>
      <c r="B135">
        <v>2872.2</v>
      </c>
      <c r="C135">
        <v>6467.4</v>
      </c>
    </row>
    <row r="136" spans="1:3">
      <c r="A136" s="20">
        <v>36586</v>
      </c>
      <c r="B136">
        <v>4715.3</v>
      </c>
      <c r="C136">
        <v>11253.2</v>
      </c>
    </row>
    <row r="137" spans="1:3">
      <c r="A137" s="20">
        <v>36617</v>
      </c>
      <c r="B137">
        <v>5262.9</v>
      </c>
      <c r="C137">
        <v>16556.099999999999</v>
      </c>
    </row>
    <row r="138" spans="1:3">
      <c r="A138" s="20">
        <v>36647</v>
      </c>
      <c r="B138">
        <v>5642.8</v>
      </c>
      <c r="C138">
        <v>22182.9</v>
      </c>
    </row>
    <row r="139" spans="1:3">
      <c r="A139" s="20">
        <v>36678</v>
      </c>
      <c r="B139">
        <v>5336.6</v>
      </c>
      <c r="C139">
        <v>27487.599999999999</v>
      </c>
    </row>
    <row r="140" spans="1:3">
      <c r="A140" s="20">
        <v>36708</v>
      </c>
      <c r="B140">
        <v>4870</v>
      </c>
      <c r="C140">
        <v>32379.3</v>
      </c>
    </row>
    <row r="141" spans="1:3">
      <c r="A141" s="20">
        <v>36739</v>
      </c>
      <c r="B141">
        <v>5066</v>
      </c>
      <c r="C141">
        <v>37451.9</v>
      </c>
    </row>
    <row r="142" spans="1:3">
      <c r="A142" s="20">
        <v>36770</v>
      </c>
      <c r="B142">
        <v>5333.3</v>
      </c>
      <c r="C142">
        <v>42793</v>
      </c>
    </row>
    <row r="143" spans="1:3">
      <c r="A143" s="20">
        <v>36800</v>
      </c>
      <c r="B143">
        <v>5039.3999999999996</v>
      </c>
      <c r="C143">
        <v>47840.5</v>
      </c>
    </row>
    <row r="144" spans="1:3">
      <c r="A144" s="20">
        <v>36831</v>
      </c>
      <c r="B144">
        <v>5040.6000000000004</v>
      </c>
      <c r="C144">
        <v>52880.3</v>
      </c>
    </row>
    <row r="145" spans="1:3">
      <c r="A145" s="20">
        <v>36861</v>
      </c>
      <c r="B145">
        <v>5392.3</v>
      </c>
      <c r="C145">
        <v>58319.3</v>
      </c>
    </row>
    <row r="146" spans="1:3">
      <c r="A146" s="20">
        <v>36892</v>
      </c>
      <c r="B146" s="21">
        <f>C147-B147</f>
        <v>3404.7999999999997</v>
      </c>
      <c r="C146" s="21">
        <f>B146</f>
        <v>3404.7999999999997</v>
      </c>
    </row>
    <row r="147" spans="1:3">
      <c r="A147" s="20">
        <v>36923</v>
      </c>
      <c r="B147">
        <v>3479.4</v>
      </c>
      <c r="C147">
        <v>6884.2</v>
      </c>
    </row>
    <row r="148" spans="1:3">
      <c r="A148" s="20">
        <v>36951</v>
      </c>
      <c r="B148">
        <v>5223.1000000000004</v>
      </c>
      <c r="C148">
        <v>12220.5</v>
      </c>
    </row>
    <row r="149" spans="1:3">
      <c r="A149" s="20">
        <v>36982</v>
      </c>
      <c r="B149">
        <v>5487.5</v>
      </c>
      <c r="C149">
        <v>17458.099999999999</v>
      </c>
    </row>
    <row r="150" spans="1:3">
      <c r="A150" s="20">
        <v>37012</v>
      </c>
      <c r="B150">
        <v>5670.2</v>
      </c>
      <c r="C150">
        <v>23128.400000000001</v>
      </c>
    </row>
    <row r="151" spans="1:3">
      <c r="A151" s="20">
        <v>37043</v>
      </c>
      <c r="B151">
        <v>5495.3</v>
      </c>
      <c r="C151">
        <v>28668.2</v>
      </c>
    </row>
    <row r="152" spans="1:3">
      <c r="A152" s="20">
        <v>37073</v>
      </c>
      <c r="B152">
        <v>5157.3</v>
      </c>
      <c r="C152">
        <v>33876.300000000003</v>
      </c>
    </row>
    <row r="153" spans="1:3">
      <c r="A153" s="20">
        <v>37104</v>
      </c>
      <c r="B153">
        <v>5416.5</v>
      </c>
      <c r="C153">
        <v>39263.599999999999</v>
      </c>
    </row>
    <row r="154" spans="1:3">
      <c r="A154" s="20">
        <v>37135</v>
      </c>
      <c r="B154">
        <v>5721.3</v>
      </c>
      <c r="C154">
        <v>45014.6</v>
      </c>
    </row>
    <row r="155" spans="1:3">
      <c r="A155" s="20">
        <v>37165</v>
      </c>
      <c r="B155">
        <v>5635.6</v>
      </c>
      <c r="C155">
        <v>50658.5</v>
      </c>
    </row>
    <row r="156" spans="1:3">
      <c r="A156" s="20">
        <v>37196</v>
      </c>
      <c r="B156">
        <v>5638.6</v>
      </c>
      <c r="C156">
        <v>56335.199999999997</v>
      </c>
    </row>
    <row r="157" spans="1:3">
      <c r="A157" s="20">
        <v>37226</v>
      </c>
      <c r="B157">
        <v>6284.8</v>
      </c>
      <c r="C157">
        <v>62650.400000000001</v>
      </c>
    </row>
    <row r="158" spans="1:3">
      <c r="A158" s="20">
        <v>37257</v>
      </c>
      <c r="B158" s="21">
        <f>C159-B159</f>
        <v>4548.2</v>
      </c>
      <c r="C158" s="21">
        <f>B158</f>
        <v>4548.2</v>
      </c>
    </row>
    <row r="159" spans="1:3">
      <c r="A159" s="20">
        <v>37288</v>
      </c>
      <c r="B159">
        <v>3700.8</v>
      </c>
      <c r="C159">
        <v>8249</v>
      </c>
    </row>
    <row r="160" spans="1:3">
      <c r="A160" s="20">
        <v>37316</v>
      </c>
      <c r="B160">
        <v>5338.9</v>
      </c>
      <c r="C160">
        <v>13401.7</v>
      </c>
    </row>
    <row r="161" spans="1:3">
      <c r="A161" s="20">
        <v>37347</v>
      </c>
      <c r="B161">
        <v>6007.7</v>
      </c>
      <c r="C161">
        <v>19434.7</v>
      </c>
    </row>
    <row r="162" spans="1:3">
      <c r="A162" s="20">
        <v>37377</v>
      </c>
      <c r="B162">
        <v>6907</v>
      </c>
      <c r="C162">
        <v>26411.599999999999</v>
      </c>
    </row>
    <row r="163" spans="1:3">
      <c r="A163" s="20">
        <v>37408</v>
      </c>
      <c r="B163">
        <v>6334.6</v>
      </c>
      <c r="C163">
        <v>31920.3</v>
      </c>
    </row>
    <row r="164" spans="1:3">
      <c r="A164" s="20">
        <v>37438</v>
      </c>
      <c r="B164">
        <v>6029.6</v>
      </c>
      <c r="C164">
        <v>37900.9</v>
      </c>
    </row>
    <row r="165" spans="1:3">
      <c r="A165" s="20">
        <v>37469</v>
      </c>
      <c r="B165">
        <v>6241</v>
      </c>
      <c r="C165">
        <v>43908.7</v>
      </c>
    </row>
    <row r="166" spans="1:3">
      <c r="A166" s="20">
        <v>37500</v>
      </c>
      <c r="B166">
        <v>6641.3</v>
      </c>
      <c r="C166">
        <v>50762.3</v>
      </c>
    </row>
    <row r="167" spans="1:3">
      <c r="A167" s="20">
        <v>37530</v>
      </c>
      <c r="B167">
        <v>6508.2</v>
      </c>
      <c r="C167">
        <v>57205</v>
      </c>
    </row>
    <row r="168" spans="1:3">
      <c r="A168" s="20">
        <v>37561</v>
      </c>
      <c r="B168">
        <v>6514.8</v>
      </c>
      <c r="C168">
        <v>63672.6</v>
      </c>
    </row>
    <row r="169" spans="1:3">
      <c r="A169" s="20">
        <v>37591</v>
      </c>
      <c r="B169">
        <v>6532.2</v>
      </c>
      <c r="C169">
        <v>70471.7</v>
      </c>
    </row>
    <row r="170" spans="1:3">
      <c r="A170" s="20">
        <v>37622</v>
      </c>
      <c r="B170" s="21">
        <f>C171-B171</f>
        <v>4776.2</v>
      </c>
      <c r="C170" s="21">
        <f>B170</f>
        <v>4776.2</v>
      </c>
    </row>
    <row r="171" spans="1:3">
      <c r="A171" s="20">
        <v>37653</v>
      </c>
      <c r="B171">
        <v>4159.8</v>
      </c>
      <c r="C171">
        <v>8936</v>
      </c>
    </row>
    <row r="172" spans="1:3">
      <c r="A172" s="20">
        <v>37681</v>
      </c>
      <c r="B172">
        <v>6074.7</v>
      </c>
      <c r="C172">
        <v>14952.8</v>
      </c>
    </row>
    <row r="173" spans="1:3">
      <c r="A173" s="20">
        <v>37712</v>
      </c>
      <c r="B173">
        <v>6934.2</v>
      </c>
      <c r="C173">
        <v>21847.8</v>
      </c>
    </row>
    <row r="174" spans="1:3">
      <c r="A174" s="20">
        <v>37742</v>
      </c>
      <c r="B174">
        <v>7368.7</v>
      </c>
      <c r="C174">
        <v>29181.599999999999</v>
      </c>
    </row>
    <row r="175" spans="1:3">
      <c r="A175" s="20">
        <v>37773</v>
      </c>
      <c r="B175">
        <v>7753.3</v>
      </c>
      <c r="C175">
        <v>37089.300000000003</v>
      </c>
    </row>
    <row r="176" spans="1:3">
      <c r="A176" s="20">
        <v>37803</v>
      </c>
      <c r="B176">
        <v>6941.8</v>
      </c>
      <c r="C176">
        <v>43867.8</v>
      </c>
    </row>
    <row r="177" spans="1:3">
      <c r="A177" s="20">
        <v>37834</v>
      </c>
      <c r="B177">
        <v>7304.6</v>
      </c>
      <c r="C177">
        <v>50997.1</v>
      </c>
    </row>
    <row r="178" spans="1:3">
      <c r="A178" s="20">
        <v>37865</v>
      </c>
      <c r="B178">
        <v>7554.5</v>
      </c>
      <c r="C178">
        <v>58550.5</v>
      </c>
    </row>
    <row r="179" spans="1:3">
      <c r="A179" s="20">
        <v>37895</v>
      </c>
      <c r="B179">
        <v>7637</v>
      </c>
      <c r="C179">
        <v>66234.3</v>
      </c>
    </row>
    <row r="180" spans="1:3">
      <c r="A180" s="20">
        <v>37926</v>
      </c>
      <c r="B180">
        <v>7566.6</v>
      </c>
      <c r="C180">
        <v>73828.2</v>
      </c>
    </row>
    <row r="181" spans="1:3">
      <c r="A181" s="20">
        <v>37956</v>
      </c>
      <c r="B181">
        <v>7553</v>
      </c>
      <c r="C181">
        <v>81319.399999999994</v>
      </c>
    </row>
    <row r="182" spans="1:3">
      <c r="A182" s="20">
        <v>37987</v>
      </c>
      <c r="B182" s="21">
        <f>C183-B183</f>
        <v>5141.5</v>
      </c>
      <c r="C182" s="21">
        <f>B182</f>
        <v>5141.5</v>
      </c>
    </row>
    <row r="183" spans="1:3">
      <c r="A183" s="20">
        <v>38018</v>
      </c>
      <c r="B183">
        <v>5721.4</v>
      </c>
      <c r="C183">
        <v>10862.9</v>
      </c>
    </row>
    <row r="184" spans="1:3">
      <c r="A184" s="20">
        <v>38047</v>
      </c>
      <c r="B184">
        <v>7280.2</v>
      </c>
      <c r="C184">
        <v>18029.900000000001</v>
      </c>
    </row>
    <row r="185" spans="1:3">
      <c r="A185" s="20">
        <v>38078</v>
      </c>
      <c r="B185">
        <v>8056</v>
      </c>
      <c r="C185">
        <v>26070.400000000001</v>
      </c>
    </row>
    <row r="186" spans="1:3">
      <c r="A186" s="20">
        <v>38108</v>
      </c>
      <c r="B186">
        <v>8335.6</v>
      </c>
      <c r="C186">
        <v>34285.599999999999</v>
      </c>
    </row>
    <row r="187" spans="1:3">
      <c r="A187" s="20">
        <v>38139</v>
      </c>
      <c r="B187">
        <v>8387.4</v>
      </c>
      <c r="C187">
        <v>42467</v>
      </c>
    </row>
    <row r="188" spans="1:3">
      <c r="A188" s="20">
        <v>38169</v>
      </c>
      <c r="B188">
        <v>7762.1</v>
      </c>
      <c r="C188">
        <v>50403.7</v>
      </c>
    </row>
    <row r="189" spans="1:3">
      <c r="A189" s="20">
        <v>38200</v>
      </c>
      <c r="B189">
        <v>8030.9</v>
      </c>
      <c r="C189">
        <v>58455.5</v>
      </c>
    </row>
    <row r="190" spans="1:3">
      <c r="A190" s="20">
        <v>38231</v>
      </c>
      <c r="B190">
        <v>8292.1</v>
      </c>
      <c r="C190">
        <v>66783.899999999994</v>
      </c>
    </row>
    <row r="191" spans="1:3">
      <c r="A191" s="20">
        <v>38261</v>
      </c>
      <c r="B191">
        <v>8755.9</v>
      </c>
      <c r="C191">
        <v>75628.899999999994</v>
      </c>
    </row>
    <row r="192" spans="1:3">
      <c r="A192" s="20">
        <v>38292</v>
      </c>
      <c r="B192">
        <v>8835.4</v>
      </c>
      <c r="C192">
        <v>84699.199999999997</v>
      </c>
    </row>
    <row r="193" spans="1:3">
      <c r="A193" s="20">
        <v>38322</v>
      </c>
      <c r="B193">
        <v>8702.6</v>
      </c>
      <c r="C193">
        <v>93368.6</v>
      </c>
    </row>
    <row r="194" spans="1:3">
      <c r="A194" s="20">
        <v>38353</v>
      </c>
      <c r="B194" s="21">
        <f>C195-B195</f>
        <v>5510.2999999999993</v>
      </c>
      <c r="C194" s="21">
        <f>B194</f>
        <v>5510.2999999999993</v>
      </c>
    </row>
    <row r="195" spans="1:3">
      <c r="A195" s="20">
        <v>38384</v>
      </c>
      <c r="B195">
        <v>4343.6000000000004</v>
      </c>
      <c r="C195">
        <v>9853.9</v>
      </c>
    </row>
    <row r="196" spans="1:3">
      <c r="A196" s="20">
        <v>38412</v>
      </c>
      <c r="B196">
        <v>7279.5</v>
      </c>
      <c r="C196">
        <v>17229.599999999999</v>
      </c>
    </row>
    <row r="197" spans="1:3">
      <c r="A197" s="20">
        <v>38443</v>
      </c>
      <c r="B197">
        <v>8762.1</v>
      </c>
      <c r="C197">
        <v>26603.3</v>
      </c>
    </row>
    <row r="198" spans="1:3">
      <c r="A198" s="20">
        <v>38473</v>
      </c>
      <c r="B198">
        <v>9285.6</v>
      </c>
      <c r="C198">
        <v>35921.800000000003</v>
      </c>
    </row>
    <row r="199" spans="1:3">
      <c r="A199" s="20">
        <v>38504</v>
      </c>
      <c r="B199">
        <v>9528.5</v>
      </c>
      <c r="C199">
        <v>45565.1</v>
      </c>
    </row>
    <row r="200" spans="1:3">
      <c r="A200" s="20">
        <v>38534</v>
      </c>
      <c r="B200">
        <v>8810.6</v>
      </c>
      <c r="C200">
        <v>54524.5</v>
      </c>
    </row>
    <row r="201" spans="1:3">
      <c r="A201" s="20">
        <v>38565</v>
      </c>
      <c r="B201">
        <v>9129.1</v>
      </c>
      <c r="C201">
        <v>63809</v>
      </c>
    </row>
    <row r="202" spans="1:3">
      <c r="A202" s="20">
        <v>38596</v>
      </c>
      <c r="B202">
        <v>9598.5</v>
      </c>
      <c r="C202">
        <v>73462.899999999994</v>
      </c>
    </row>
    <row r="203" spans="1:3">
      <c r="A203" s="20">
        <v>38626</v>
      </c>
      <c r="B203">
        <v>9538.6</v>
      </c>
      <c r="C203">
        <v>83114.2</v>
      </c>
    </row>
    <row r="204" spans="1:3">
      <c r="A204" s="20">
        <v>38657</v>
      </c>
      <c r="B204">
        <v>10055</v>
      </c>
      <c r="C204">
        <v>93846.8</v>
      </c>
    </row>
    <row r="205" spans="1:3">
      <c r="A205" s="20">
        <v>38687</v>
      </c>
      <c r="B205">
        <v>10186.1</v>
      </c>
      <c r="C205">
        <v>103830</v>
      </c>
    </row>
    <row r="206" spans="1:3">
      <c r="A206" s="20">
        <v>38718</v>
      </c>
      <c r="B206" s="21">
        <f>C207-B207</f>
        <v>6489.7999999999993</v>
      </c>
      <c r="C206" s="21">
        <f>B206</f>
        <v>6489.7999999999993</v>
      </c>
    </row>
    <row r="207" spans="1:3">
      <c r="A207" s="20">
        <v>38749</v>
      </c>
      <c r="B207">
        <v>5748.6</v>
      </c>
      <c r="C207">
        <v>12238.4</v>
      </c>
    </row>
    <row r="208" spans="1:3">
      <c r="A208" s="20">
        <v>38777</v>
      </c>
      <c r="B208">
        <v>9263.7000000000007</v>
      </c>
      <c r="C208">
        <v>21554.799999999999</v>
      </c>
    </row>
    <row r="209" spans="1:3">
      <c r="A209" s="20">
        <v>38808</v>
      </c>
      <c r="B209">
        <v>10375.1</v>
      </c>
      <c r="C209">
        <v>31978.1</v>
      </c>
    </row>
    <row r="210" spans="1:3">
      <c r="A210" s="20">
        <v>38838</v>
      </c>
      <c r="B210">
        <v>10909.3</v>
      </c>
      <c r="C210">
        <v>42926.6</v>
      </c>
    </row>
    <row r="211" spans="1:3">
      <c r="A211" s="20">
        <v>38869</v>
      </c>
      <c r="B211">
        <v>11249.5</v>
      </c>
      <c r="C211">
        <v>54117.9</v>
      </c>
    </row>
    <row r="212" spans="1:3">
      <c r="A212" s="20">
        <v>38899</v>
      </c>
      <c r="B212">
        <v>10743.3</v>
      </c>
      <c r="C212">
        <v>65008.7</v>
      </c>
    </row>
    <row r="213" spans="1:3">
      <c r="A213" s="20">
        <v>38930</v>
      </c>
      <c r="B213">
        <v>10953.7</v>
      </c>
      <c r="C213">
        <v>76228.800000000003</v>
      </c>
    </row>
    <row r="214" spans="1:3">
      <c r="A214" s="20">
        <v>38961</v>
      </c>
      <c r="B214">
        <v>11231.9</v>
      </c>
      <c r="C214">
        <v>87154.8</v>
      </c>
    </row>
    <row r="215" spans="1:3">
      <c r="A215" s="20">
        <v>38991</v>
      </c>
      <c r="B215">
        <v>11476</v>
      </c>
      <c r="C215">
        <v>98733.9</v>
      </c>
    </row>
    <row r="216" spans="1:3">
      <c r="A216" s="20">
        <v>39022</v>
      </c>
      <c r="B216">
        <v>11497.8</v>
      </c>
      <c r="C216">
        <v>109742.6</v>
      </c>
    </row>
    <row r="217" spans="1:3">
      <c r="A217" s="20">
        <v>39052</v>
      </c>
      <c r="B217">
        <v>11014.8</v>
      </c>
      <c r="C217">
        <v>120411.7</v>
      </c>
    </row>
    <row r="218" spans="1:3">
      <c r="A218" s="20">
        <v>39083</v>
      </c>
      <c r="B218" s="21">
        <f>C219-B219</f>
        <v>8370.2999999999993</v>
      </c>
      <c r="C218" s="21">
        <f>B218</f>
        <v>8370.2999999999993</v>
      </c>
    </row>
    <row r="219" spans="1:3">
      <c r="A219" s="20">
        <v>39114</v>
      </c>
      <c r="B219">
        <v>6500.8</v>
      </c>
      <c r="C219">
        <v>14871.1</v>
      </c>
    </row>
    <row r="220" spans="1:3">
      <c r="A220" s="20">
        <v>39142</v>
      </c>
      <c r="B220">
        <v>9308.6</v>
      </c>
      <c r="C220">
        <v>24181.8</v>
      </c>
    </row>
    <row r="221" spans="1:3">
      <c r="A221" s="20">
        <v>39173</v>
      </c>
      <c r="B221">
        <v>11643.6</v>
      </c>
      <c r="C221">
        <v>35909</v>
      </c>
    </row>
    <row r="222" spans="1:3">
      <c r="A222" s="20">
        <v>39203</v>
      </c>
      <c r="B222">
        <v>12869.1</v>
      </c>
      <c r="C222">
        <v>48828.7</v>
      </c>
    </row>
    <row r="223" spans="1:3">
      <c r="A223" s="20">
        <v>39234</v>
      </c>
      <c r="B223">
        <v>12733.3</v>
      </c>
      <c r="C223">
        <v>61830.3</v>
      </c>
    </row>
    <row r="224" spans="1:3">
      <c r="A224" s="20">
        <v>39264</v>
      </c>
      <c r="B224">
        <v>11748.2</v>
      </c>
      <c r="C224">
        <v>73518.8</v>
      </c>
    </row>
    <row r="225" spans="1:3">
      <c r="A225" s="20">
        <v>39295</v>
      </c>
      <c r="B225">
        <v>12081.2</v>
      </c>
      <c r="C225">
        <v>85642.7</v>
      </c>
    </row>
    <row r="226" spans="1:3">
      <c r="A226" s="20">
        <v>39326</v>
      </c>
      <c r="B226">
        <v>12520.2</v>
      </c>
      <c r="C226">
        <v>98419.7</v>
      </c>
    </row>
    <row r="227" spans="1:3">
      <c r="A227" s="20">
        <v>39356</v>
      </c>
      <c r="B227">
        <v>12379.8</v>
      </c>
      <c r="C227">
        <v>110506.7</v>
      </c>
    </row>
    <row r="228" spans="1:3">
      <c r="A228" s="20">
        <v>39387</v>
      </c>
      <c r="B228">
        <v>12547.3</v>
      </c>
      <c r="C228">
        <v>123161.7</v>
      </c>
    </row>
    <row r="229" spans="1:3">
      <c r="A229" s="20">
        <v>39417</v>
      </c>
      <c r="B229">
        <v>12328.4</v>
      </c>
      <c r="C229">
        <v>135412.4</v>
      </c>
    </row>
    <row r="230" spans="1:3">
      <c r="A230" s="20">
        <v>39448</v>
      </c>
      <c r="B230" s="21">
        <f>C231-B231</f>
        <v>8268</v>
      </c>
      <c r="C230" s="21">
        <f>B230</f>
        <v>8268</v>
      </c>
    </row>
    <row r="231" spans="1:3">
      <c r="A231" s="20">
        <v>39479</v>
      </c>
      <c r="B231">
        <v>5958.3</v>
      </c>
      <c r="C231">
        <v>14226.3</v>
      </c>
    </row>
    <row r="232" spans="1:3">
      <c r="A232" s="20">
        <v>39508</v>
      </c>
      <c r="B232">
        <v>11322.9</v>
      </c>
      <c r="C232">
        <v>25676.2</v>
      </c>
    </row>
    <row r="233" spans="1:3">
      <c r="A233" s="20">
        <v>39539</v>
      </c>
      <c r="B233">
        <v>12488.4</v>
      </c>
      <c r="C233">
        <v>38237.1</v>
      </c>
    </row>
    <row r="234" spans="1:3">
      <c r="A234" s="20">
        <v>39569</v>
      </c>
      <c r="B234">
        <v>13198.2</v>
      </c>
      <c r="C234">
        <v>51438.1</v>
      </c>
    </row>
    <row r="235" spans="1:3">
      <c r="A235" s="20">
        <v>39600</v>
      </c>
      <c r="B235">
        <v>13181.2</v>
      </c>
      <c r="C235">
        <v>64804.7</v>
      </c>
    </row>
    <row r="236" spans="1:3">
      <c r="A236" s="20">
        <v>39630</v>
      </c>
      <c r="B236">
        <v>11943.2</v>
      </c>
      <c r="C236">
        <v>76745.8</v>
      </c>
    </row>
    <row r="237" spans="1:3">
      <c r="A237" s="20">
        <v>39661</v>
      </c>
      <c r="B237">
        <v>11985.9</v>
      </c>
      <c r="C237">
        <v>88786.7</v>
      </c>
    </row>
    <row r="238" spans="1:3">
      <c r="A238" s="20">
        <v>39692</v>
      </c>
      <c r="B238">
        <v>12422.9</v>
      </c>
      <c r="C238">
        <v>101216.4</v>
      </c>
    </row>
    <row r="239" spans="1:3">
      <c r="A239" s="20">
        <v>39722</v>
      </c>
      <c r="B239">
        <v>12309.3</v>
      </c>
      <c r="C239">
        <v>113817.1</v>
      </c>
    </row>
    <row r="240" spans="1:3">
      <c r="A240" s="20">
        <v>39753</v>
      </c>
      <c r="B240">
        <v>12679.6</v>
      </c>
      <c r="C240">
        <v>126693.6</v>
      </c>
    </row>
    <row r="241" spans="1:3">
      <c r="A241" s="20">
        <v>39783</v>
      </c>
      <c r="B241">
        <v>12527.2</v>
      </c>
      <c r="C241">
        <v>138838.29999999999</v>
      </c>
    </row>
    <row r="242" spans="1:3">
      <c r="A242" s="20">
        <v>39814</v>
      </c>
      <c r="B242" s="21">
        <f>C243-B243</f>
        <v>7580.1</v>
      </c>
      <c r="C242" s="21">
        <f>B242</f>
        <v>7580.1</v>
      </c>
    </row>
    <row r="243" spans="1:3">
      <c r="A243" s="20">
        <v>39845</v>
      </c>
      <c r="B243">
        <v>8290</v>
      </c>
      <c r="C243">
        <v>15870.1</v>
      </c>
    </row>
    <row r="244" spans="1:3">
      <c r="A244" s="20">
        <v>39873</v>
      </c>
      <c r="B244">
        <v>12206.7</v>
      </c>
      <c r="C244">
        <v>28049.200000000001</v>
      </c>
    </row>
    <row r="245" spans="1:3">
      <c r="A245" s="20">
        <v>39904</v>
      </c>
      <c r="B245">
        <v>14677.6</v>
      </c>
      <c r="C245">
        <v>42890.7</v>
      </c>
    </row>
    <row r="246" spans="1:3">
      <c r="A246" s="20">
        <v>39934</v>
      </c>
      <c r="B246">
        <v>14888.4</v>
      </c>
      <c r="C246">
        <v>57335.5</v>
      </c>
    </row>
    <row r="247" spans="1:3">
      <c r="A247" s="20">
        <v>39965</v>
      </c>
      <c r="B247">
        <v>15759.9</v>
      </c>
      <c r="C247">
        <v>73462.2</v>
      </c>
    </row>
    <row r="248" spans="1:3">
      <c r="A248" s="20">
        <v>39995</v>
      </c>
      <c r="B248">
        <v>14487</v>
      </c>
      <c r="C248">
        <v>87791.8</v>
      </c>
    </row>
    <row r="249" spans="1:3">
      <c r="A249" s="20">
        <v>40026</v>
      </c>
      <c r="B249">
        <v>14975.2</v>
      </c>
      <c r="C249">
        <v>102777.4</v>
      </c>
    </row>
    <row r="250" spans="1:3">
      <c r="A250" s="20">
        <v>40057</v>
      </c>
      <c r="B250">
        <v>15630.8</v>
      </c>
      <c r="C250">
        <v>118486</v>
      </c>
    </row>
    <row r="251" spans="1:3">
      <c r="A251" s="20">
        <v>40087</v>
      </c>
      <c r="B251">
        <v>15635.1</v>
      </c>
      <c r="C251">
        <v>134085.9</v>
      </c>
    </row>
    <row r="252" spans="1:3">
      <c r="A252" s="20">
        <v>40118</v>
      </c>
      <c r="B252">
        <v>15095.9</v>
      </c>
      <c r="C252">
        <v>149263</v>
      </c>
    </row>
    <row r="253" spans="1:3">
      <c r="A253" s="20">
        <v>40148</v>
      </c>
      <c r="B253">
        <v>14498.5</v>
      </c>
      <c r="C253">
        <v>162897.79999999999</v>
      </c>
    </row>
    <row r="254" spans="1:3">
      <c r="A254" s="20">
        <v>40179</v>
      </c>
      <c r="B254" s="21">
        <f>C255-B255</f>
        <v>11520.7</v>
      </c>
      <c r="C254" s="21">
        <f>B254</f>
        <v>11520.7</v>
      </c>
    </row>
    <row r="255" spans="1:3">
      <c r="A255" s="20">
        <v>40210</v>
      </c>
      <c r="B255">
        <v>8377.5</v>
      </c>
      <c r="C255">
        <v>19898.2</v>
      </c>
    </row>
    <row r="256" spans="1:3">
      <c r="A256" s="20">
        <v>40238</v>
      </c>
      <c r="B256">
        <v>13598.7</v>
      </c>
      <c r="C256">
        <v>33585.300000000003</v>
      </c>
    </row>
    <row r="257" spans="1:5">
      <c r="A257" s="20">
        <v>40269</v>
      </c>
      <c r="B257">
        <v>16114.5</v>
      </c>
      <c r="C257">
        <v>49952.800000000003</v>
      </c>
    </row>
    <row r="258" spans="1:5">
      <c r="A258" s="20">
        <v>40299</v>
      </c>
      <c r="B258">
        <v>17357.599999999999</v>
      </c>
      <c r="C258">
        <v>67452.899999999994</v>
      </c>
    </row>
    <row r="259" spans="1:5">
      <c r="A259" s="20">
        <v>40330</v>
      </c>
      <c r="B259">
        <v>17448.3</v>
      </c>
      <c r="C259">
        <v>84846.9</v>
      </c>
    </row>
    <row r="260" spans="1:5">
      <c r="A260" s="20">
        <v>40360</v>
      </c>
      <c r="B260">
        <v>16492.2</v>
      </c>
      <c r="C260">
        <v>100904.3</v>
      </c>
    </row>
    <row r="261" spans="1:5">
      <c r="A261" s="20">
        <v>40391</v>
      </c>
      <c r="B261">
        <v>16780.400000000001</v>
      </c>
      <c r="C261">
        <v>117848.5</v>
      </c>
    </row>
    <row r="262" spans="1:5">
      <c r="A262" s="20">
        <v>40422</v>
      </c>
      <c r="B262">
        <v>17045.8</v>
      </c>
      <c r="C262">
        <v>134879.4</v>
      </c>
    </row>
    <row r="263" spans="1:5">
      <c r="A263" s="20">
        <v>40452</v>
      </c>
      <c r="B263">
        <v>17029.7</v>
      </c>
      <c r="C263">
        <v>151941</v>
      </c>
    </row>
    <row r="264" spans="1:5">
      <c r="A264" s="20">
        <v>40483</v>
      </c>
      <c r="B264">
        <v>17658.400000000001</v>
      </c>
      <c r="C264">
        <v>170050.8</v>
      </c>
    </row>
    <row r="265" spans="1:5">
      <c r="A265" s="20">
        <v>40513</v>
      </c>
      <c r="B265">
        <v>16966.2</v>
      </c>
      <c r="C265">
        <v>186795.7</v>
      </c>
    </row>
    <row r="266" spans="1:5" ht="15">
      <c r="A266" s="20">
        <v>40544</v>
      </c>
      <c r="B266" s="21">
        <f>C267-B267</f>
        <v>11615.1</v>
      </c>
      <c r="C266" s="21">
        <f>B266</f>
        <v>11615.1</v>
      </c>
      <c r="D266" s="15">
        <f>E266</f>
        <v>8589.9731499999998</v>
      </c>
      <c r="E266" s="15">
        <v>8589.9731499999998</v>
      </c>
    </row>
    <row r="267" spans="1:5" ht="15">
      <c r="A267" s="20">
        <v>40575</v>
      </c>
      <c r="B267">
        <v>8814.1</v>
      </c>
      <c r="C267">
        <v>20429.2</v>
      </c>
      <c r="D267" s="15">
        <f>E267-E266</f>
        <v>7977.2551330000006</v>
      </c>
      <c r="E267" s="15">
        <v>16567.228283</v>
      </c>
    </row>
    <row r="268" spans="1:5" ht="15">
      <c r="A268" s="20">
        <v>40603</v>
      </c>
      <c r="B268">
        <v>16455.599999999999</v>
      </c>
      <c r="C268">
        <v>36984.800000000003</v>
      </c>
      <c r="D268" s="15">
        <f t="shared" ref="D268:D277" si="0">E268-E267</f>
        <v>11005.376666</v>
      </c>
      <c r="E268" s="15">
        <v>27572.604949</v>
      </c>
    </row>
    <row r="269" spans="1:5" ht="15">
      <c r="A269" s="20">
        <v>40634</v>
      </c>
      <c r="B269">
        <v>18555.599999999999</v>
      </c>
      <c r="C269">
        <v>55459.199999999997</v>
      </c>
      <c r="D269" s="15">
        <f t="shared" si="0"/>
        <v>10999.839283000001</v>
      </c>
      <c r="E269" s="15">
        <v>38572.444232000002</v>
      </c>
    </row>
    <row r="270" spans="1:5" ht="15">
      <c r="A270" s="20">
        <v>40664</v>
      </c>
      <c r="B270">
        <v>19628.3</v>
      </c>
      <c r="C270">
        <v>75227.199999999997</v>
      </c>
      <c r="D270" s="15">
        <f t="shared" si="0"/>
        <v>11851.386140000002</v>
      </c>
      <c r="E270" s="15">
        <v>50423.830372000004</v>
      </c>
    </row>
    <row r="271" spans="1:5" ht="15">
      <c r="A271" s="20">
        <v>40695</v>
      </c>
      <c r="B271">
        <v>19794.5</v>
      </c>
      <c r="C271">
        <v>95083</v>
      </c>
      <c r="D271" s="15">
        <f t="shared" si="0"/>
        <v>11872.616767999993</v>
      </c>
      <c r="E271" s="15">
        <v>62296.447139999997</v>
      </c>
    </row>
    <row r="272" spans="1:5" ht="15">
      <c r="A272" s="20">
        <v>40725</v>
      </c>
      <c r="B272">
        <v>18307.7</v>
      </c>
      <c r="C272">
        <v>113480.2</v>
      </c>
      <c r="D272" s="15">
        <f t="shared" si="0"/>
        <v>11377.832038</v>
      </c>
      <c r="E272" s="15">
        <v>73674.279177999997</v>
      </c>
    </row>
    <row r="273" spans="1:5" ht="15">
      <c r="A273" s="20">
        <v>40756</v>
      </c>
      <c r="B273">
        <v>18242.900000000001</v>
      </c>
      <c r="C273">
        <v>132040.29999999999</v>
      </c>
      <c r="D273" s="15">
        <f t="shared" si="0"/>
        <v>10973.430686000007</v>
      </c>
      <c r="E273" s="15">
        <v>84647.709864000004</v>
      </c>
    </row>
    <row r="274" spans="1:5" ht="15">
      <c r="A274" s="20">
        <v>40787</v>
      </c>
      <c r="B274">
        <v>19031.3</v>
      </c>
      <c r="C274">
        <v>151252.79999999999</v>
      </c>
      <c r="D274" s="15">
        <f t="shared" si="0"/>
        <v>11300.741877999986</v>
      </c>
      <c r="E274" s="15">
        <v>95948.45174199999</v>
      </c>
    </row>
    <row r="275" spans="1:5" ht="15">
      <c r="A275" s="20">
        <v>40817</v>
      </c>
      <c r="B275">
        <v>19062.7</v>
      </c>
      <c r="C275">
        <v>170405.4</v>
      </c>
      <c r="D275" s="15">
        <f t="shared" si="0"/>
        <v>10915.621701000011</v>
      </c>
      <c r="E275" s="15">
        <v>106864.073443</v>
      </c>
    </row>
    <row r="276" spans="1:5" ht="15">
      <c r="A276" s="20">
        <v>40848</v>
      </c>
      <c r="B276">
        <v>18806</v>
      </c>
      <c r="C276">
        <v>189158.2</v>
      </c>
      <c r="D276" s="15">
        <f t="shared" si="0"/>
        <v>10787.266740999985</v>
      </c>
      <c r="E276" s="15">
        <v>117651.34018399999</v>
      </c>
    </row>
    <row r="277" spans="1:5" ht="15">
      <c r="A277" s="20">
        <v>40878</v>
      </c>
      <c r="B277">
        <v>17508.3</v>
      </c>
      <c r="C277">
        <v>206316.6</v>
      </c>
      <c r="D277" s="15">
        <f t="shared" si="0"/>
        <v>10485.70444300001</v>
      </c>
      <c r="E277" s="15">
        <v>128137.044627</v>
      </c>
    </row>
    <row r="278" spans="1:5" ht="15">
      <c r="A278" s="20">
        <v>40909</v>
      </c>
      <c r="B278" s="21">
        <f>C279-B279</f>
        <v>10173.900000000001</v>
      </c>
      <c r="C278" s="21">
        <f>B278</f>
        <v>10173.900000000001</v>
      </c>
      <c r="D278" s="15">
        <f>E278</f>
        <v>8225.5658540000004</v>
      </c>
      <c r="E278" s="15">
        <v>8225.5658540000004</v>
      </c>
    </row>
    <row r="279" spans="1:5" ht="15">
      <c r="A279" s="20">
        <v>40940</v>
      </c>
      <c r="B279">
        <v>11414.3</v>
      </c>
      <c r="C279">
        <v>21588.2</v>
      </c>
      <c r="D279" s="15">
        <f>E279-E278</f>
        <v>7896.3620260000007</v>
      </c>
      <c r="E279" s="15">
        <v>16121.927880000001</v>
      </c>
    </row>
    <row r="280" spans="1:5" ht="15">
      <c r="A280" s="20">
        <v>40969</v>
      </c>
      <c r="B280">
        <v>17927.7</v>
      </c>
      <c r="C280">
        <v>39809.5</v>
      </c>
      <c r="D280" s="15">
        <f t="shared" ref="D280:D289" si="1">E280-E279</f>
        <v>11046.818956000001</v>
      </c>
      <c r="E280" s="15">
        <v>27168.746836000002</v>
      </c>
    </row>
    <row r="281" spans="1:5" ht="15">
      <c r="A281" s="20">
        <v>41000</v>
      </c>
      <c r="B281">
        <v>19666.2</v>
      </c>
      <c r="C281">
        <v>59167.8</v>
      </c>
      <c r="D281" s="15">
        <f t="shared" si="1"/>
        <v>11205.031895999997</v>
      </c>
      <c r="E281" s="15">
        <v>38373.778731999999</v>
      </c>
    </row>
    <row r="282" spans="1:5" ht="15">
      <c r="A282" s="20">
        <v>41030</v>
      </c>
      <c r="B282">
        <v>20510.900000000001</v>
      </c>
      <c r="C282">
        <v>79398.2</v>
      </c>
      <c r="D282" s="15">
        <f t="shared" si="1"/>
        <v>12008.593584000002</v>
      </c>
      <c r="E282" s="15">
        <v>50382.372316000001</v>
      </c>
    </row>
    <row r="283" spans="1:5" ht="15">
      <c r="A283" s="20">
        <v>41061</v>
      </c>
      <c r="B283">
        <v>20716.5</v>
      </c>
      <c r="C283">
        <v>99416</v>
      </c>
      <c r="D283" s="15">
        <f t="shared" si="1"/>
        <v>11381.373370000001</v>
      </c>
      <c r="E283" s="15">
        <v>61763.745686000002</v>
      </c>
    </row>
    <row r="284" spans="1:5" ht="15">
      <c r="A284" s="20">
        <v>41091</v>
      </c>
      <c r="B284">
        <v>19117</v>
      </c>
      <c r="C284">
        <v>118302.9</v>
      </c>
      <c r="D284" s="15">
        <f t="shared" si="1"/>
        <v>11135.789954999993</v>
      </c>
      <c r="E284" s="15">
        <v>72899.535640999995</v>
      </c>
    </row>
    <row r="285" spans="1:5" ht="15">
      <c r="A285" s="20">
        <v>41122</v>
      </c>
      <c r="B285">
        <v>19555.2</v>
      </c>
      <c r="C285">
        <v>138146.29999999999</v>
      </c>
      <c r="D285" s="15">
        <f t="shared" si="1"/>
        <v>11051.336658</v>
      </c>
      <c r="E285" s="15">
        <v>83950.872298999995</v>
      </c>
    </row>
    <row r="286" spans="1:5" ht="15">
      <c r="A286" s="20">
        <v>41153</v>
      </c>
      <c r="B286">
        <v>20966.3</v>
      </c>
      <c r="C286">
        <v>159123.6</v>
      </c>
      <c r="D286" s="15">
        <f t="shared" si="1"/>
        <v>11197.091091000009</v>
      </c>
      <c r="E286" s="15">
        <v>95147.963390000004</v>
      </c>
    </row>
    <row r="287" spans="1:5" ht="15">
      <c r="A287" s="20">
        <v>41183</v>
      </c>
      <c r="B287">
        <v>21005.8</v>
      </c>
      <c r="C287">
        <v>180046.4</v>
      </c>
      <c r="D287" s="15">
        <f t="shared" si="1"/>
        <v>11604.800338999994</v>
      </c>
      <c r="E287" s="15">
        <v>106752.763729</v>
      </c>
    </row>
    <row r="288" spans="1:5" ht="15">
      <c r="A288" s="20">
        <v>41214</v>
      </c>
      <c r="B288">
        <v>20107.599999999999</v>
      </c>
      <c r="C288">
        <v>200836.3</v>
      </c>
      <c r="D288" s="15">
        <f t="shared" si="1"/>
        <v>11449.749777999998</v>
      </c>
      <c r="E288" s="15">
        <v>118202.513507</v>
      </c>
    </row>
    <row r="289" spans="1:5" ht="15">
      <c r="A289" s="20">
        <v>41244</v>
      </c>
      <c r="B289">
        <v>18179.7</v>
      </c>
      <c r="C289">
        <v>218405.3</v>
      </c>
      <c r="D289" s="15">
        <f t="shared" si="1"/>
        <v>9651.6260090000142</v>
      </c>
      <c r="E289" s="15">
        <v>127854.13951600001</v>
      </c>
    </row>
    <row r="290" spans="1:5" ht="15">
      <c r="A290" s="20">
        <v>41275</v>
      </c>
      <c r="D290" s="15">
        <f>E290</f>
        <v>9256.7999999999993</v>
      </c>
      <c r="E290" s="15">
        <v>9256.7999999999993</v>
      </c>
    </row>
    <row r="291" spans="1:5" ht="15">
      <c r="A291" s="20">
        <v>41306</v>
      </c>
      <c r="C291">
        <v>23729.200000000001</v>
      </c>
      <c r="D291" s="15">
        <f>E291-E290</f>
        <v>6535.4000000000015</v>
      </c>
      <c r="E291" s="15">
        <v>15792.2</v>
      </c>
    </row>
    <row r="292" spans="1:5" ht="15">
      <c r="A292" s="20">
        <v>41334</v>
      </c>
      <c r="B292">
        <v>18697.599999999999</v>
      </c>
      <c r="C292">
        <v>41703.800000000003</v>
      </c>
      <c r="D292" s="15">
        <f t="shared" ref="D292:D301" si="2">E292-E291</f>
        <v>11219.387013999996</v>
      </c>
      <c r="E292" s="15">
        <v>27011.587013999997</v>
      </c>
    </row>
    <row r="293" spans="1:5" ht="15">
      <c r="A293" s="20">
        <v>41365</v>
      </c>
      <c r="B293">
        <v>21487.8</v>
      </c>
      <c r="C293">
        <v>64116.4</v>
      </c>
      <c r="D293" s="15">
        <f t="shared" si="2"/>
        <v>12649.186135000004</v>
      </c>
      <c r="E293" s="15">
        <v>39660.773149000001</v>
      </c>
    </row>
    <row r="294" spans="1:5" ht="15">
      <c r="A294" s="20">
        <v>41395</v>
      </c>
      <c r="B294">
        <v>22426.7</v>
      </c>
      <c r="C294">
        <v>86635.199999999997</v>
      </c>
      <c r="D294" s="15">
        <f t="shared" si="2"/>
        <v>12648.392549000004</v>
      </c>
      <c r="E294" s="15">
        <v>52309.165698000004</v>
      </c>
    </row>
    <row r="295" spans="1:5" ht="15">
      <c r="A295" s="20">
        <v>41426</v>
      </c>
      <c r="B295">
        <v>22753.5</v>
      </c>
      <c r="C295">
        <v>109606.9</v>
      </c>
      <c r="D295" s="15">
        <f t="shared" si="2"/>
        <v>12366.694971999998</v>
      </c>
      <c r="E295" s="15">
        <v>64675.860670000002</v>
      </c>
    </row>
    <row r="296" spans="1:5" ht="15">
      <c r="A296" s="20">
        <v>41456</v>
      </c>
      <c r="B296">
        <v>21182.2</v>
      </c>
      <c r="C296">
        <v>130638.9</v>
      </c>
      <c r="D296" s="15">
        <f t="shared" si="2"/>
        <v>11869.618792000001</v>
      </c>
      <c r="E296" s="15">
        <v>76545.479462000003</v>
      </c>
    </row>
    <row r="297" spans="1:5" ht="15">
      <c r="A297" s="20">
        <v>41487</v>
      </c>
      <c r="B297">
        <v>21483.5</v>
      </c>
      <c r="C297">
        <v>152224.9</v>
      </c>
      <c r="D297" s="15">
        <f t="shared" si="2"/>
        <v>12267.444815999988</v>
      </c>
      <c r="E297" s="15">
        <v>88812.924277999991</v>
      </c>
    </row>
    <row r="298" spans="1:5" ht="15">
      <c r="A298" s="20">
        <v>41518</v>
      </c>
      <c r="B298">
        <v>22505.3</v>
      </c>
      <c r="C298">
        <v>174833.6</v>
      </c>
      <c r="D298" s="15">
        <f t="shared" si="2"/>
        <v>12074.954704000018</v>
      </c>
      <c r="E298" s="15">
        <v>100887.87898200001</v>
      </c>
    </row>
    <row r="299" spans="1:5" ht="15">
      <c r="A299" s="20">
        <v>41548</v>
      </c>
      <c r="B299">
        <v>23253.7</v>
      </c>
      <c r="C299">
        <v>197950.4</v>
      </c>
      <c r="D299" s="15">
        <f t="shared" si="2"/>
        <v>12226.254488999999</v>
      </c>
      <c r="E299" s="15">
        <v>113114.13347100001</v>
      </c>
    </row>
    <row r="300" spans="1:5" ht="15">
      <c r="A300" s="20">
        <v>41579</v>
      </c>
      <c r="B300">
        <v>22371.5</v>
      </c>
      <c r="C300">
        <v>220088.3</v>
      </c>
      <c r="D300" s="15">
        <f t="shared" si="2"/>
        <v>11646.377950999988</v>
      </c>
      <c r="E300" s="15">
        <v>124760.511422</v>
      </c>
    </row>
    <row r="301" spans="1:5" ht="15">
      <c r="A301" s="20">
        <v>41609</v>
      </c>
      <c r="B301">
        <v>20529.400000000001</v>
      </c>
      <c r="C301">
        <v>241439.6</v>
      </c>
      <c r="D301" s="15">
        <f t="shared" si="2"/>
        <v>11390.592973000006</v>
      </c>
      <c r="E301" s="15">
        <v>136151.104395</v>
      </c>
    </row>
    <row r="302" spans="1:5" ht="15">
      <c r="A302" s="20">
        <v>41640</v>
      </c>
      <c r="D302" s="15">
        <f>E302</f>
        <v>10268.784991799999</v>
      </c>
      <c r="E302" s="16">
        <v>10268.784991799999</v>
      </c>
    </row>
    <row r="303" spans="1:5" ht="15">
      <c r="A303" s="20">
        <v>41671</v>
      </c>
      <c r="C303">
        <v>24052.2</v>
      </c>
      <c r="D303" s="15">
        <f>E303-E302</f>
        <v>7436.0167182000005</v>
      </c>
      <c r="E303" s="15">
        <v>17704.80171</v>
      </c>
    </row>
    <row r="304" spans="1:5" ht="15">
      <c r="A304" s="20">
        <v>41699</v>
      </c>
      <c r="B304">
        <v>20484.7</v>
      </c>
      <c r="C304">
        <v>44728</v>
      </c>
      <c r="D304" s="15">
        <f t="shared" ref="D304:D313" si="3">E304-E303</f>
        <v>11782.793754999999</v>
      </c>
      <c r="E304" s="15">
        <v>29487.595464999999</v>
      </c>
    </row>
    <row r="305" spans="1:5" ht="15">
      <c r="A305" s="20">
        <v>41730</v>
      </c>
      <c r="B305">
        <v>22588.7</v>
      </c>
      <c r="C305">
        <v>67206.8</v>
      </c>
      <c r="D305" s="15">
        <f t="shared" si="3"/>
        <v>13329.483647000001</v>
      </c>
      <c r="E305" s="15">
        <v>42817.079111999999</v>
      </c>
    </row>
    <row r="306" spans="1:5" ht="15">
      <c r="A306" s="20">
        <v>41760</v>
      </c>
      <c r="B306">
        <v>23427</v>
      </c>
      <c r="C306">
        <v>90849.1</v>
      </c>
      <c r="D306" s="15">
        <f t="shared" si="3"/>
        <v>13628.970418999997</v>
      </c>
      <c r="E306" s="15">
        <v>56446.049530999997</v>
      </c>
    </row>
    <row r="307" spans="1:5" ht="15">
      <c r="A307" s="20">
        <v>41791</v>
      </c>
      <c r="B307">
        <v>23196</v>
      </c>
      <c r="C307">
        <v>114374.3</v>
      </c>
      <c r="D307" s="15">
        <f t="shared" si="3"/>
        <v>12880.871219000008</v>
      </c>
      <c r="E307" s="15">
        <v>69326.920750000005</v>
      </c>
    </row>
    <row r="308" spans="1:5" ht="15">
      <c r="A308" s="20">
        <v>41821</v>
      </c>
      <c r="B308">
        <v>22296.9</v>
      </c>
      <c r="C308">
        <v>136892.79999999999</v>
      </c>
      <c r="D308" s="15">
        <f t="shared" si="3"/>
        <v>12700.163040999993</v>
      </c>
      <c r="E308" s="15">
        <v>82027.083790999997</v>
      </c>
    </row>
    <row r="309" spans="1:5" ht="15">
      <c r="A309" s="20">
        <v>41852</v>
      </c>
      <c r="B309">
        <v>22479.8</v>
      </c>
      <c r="C309">
        <v>159236.9</v>
      </c>
      <c r="D309" s="15">
        <f t="shared" si="3"/>
        <v>12507.591116000011</v>
      </c>
      <c r="E309" s="15">
        <v>94534.674907000008</v>
      </c>
    </row>
    <row r="310" spans="1:5" ht="15">
      <c r="A310" s="20">
        <v>41883</v>
      </c>
      <c r="B310">
        <v>22415</v>
      </c>
      <c r="C310">
        <v>182023.3</v>
      </c>
      <c r="D310" s="15">
        <f t="shared" si="3"/>
        <v>12510.523956999998</v>
      </c>
      <c r="E310" s="15">
        <v>107045.19886400001</v>
      </c>
    </row>
    <row r="311" spans="1:5" ht="15">
      <c r="A311" s="20">
        <v>41913</v>
      </c>
      <c r="B311">
        <v>23352.7</v>
      </c>
      <c r="C311">
        <v>205298.2</v>
      </c>
      <c r="D311" s="15">
        <f t="shared" si="3"/>
        <v>12534.206854999997</v>
      </c>
      <c r="E311" s="15">
        <v>119579.405719</v>
      </c>
    </row>
    <row r="312" spans="1:5" ht="15">
      <c r="A312" s="20">
        <v>41944</v>
      </c>
      <c r="B312">
        <v>21862.7</v>
      </c>
      <c r="C312">
        <v>227179.2</v>
      </c>
      <c r="D312" s="15">
        <f t="shared" si="3"/>
        <v>11272.768949000005</v>
      </c>
      <c r="E312" s="15">
        <v>130852.17466800001</v>
      </c>
    </row>
    <row r="313" spans="1:5" ht="15">
      <c r="A313" s="20">
        <v>41974</v>
      </c>
      <c r="B313">
        <v>20400.7</v>
      </c>
      <c r="C313">
        <v>247619.1</v>
      </c>
      <c r="D313" s="15">
        <f t="shared" si="3"/>
        <v>10812.475964999976</v>
      </c>
      <c r="E313" s="15">
        <v>141664.65063299998</v>
      </c>
    </row>
    <row r="314" spans="1:5" ht="15">
      <c r="A314" s="20">
        <v>42005</v>
      </c>
      <c r="B314" s="21">
        <f>C315-B315</f>
        <v>16749.2</v>
      </c>
      <c r="C314" s="21">
        <f>B314</f>
        <v>16749.2</v>
      </c>
      <c r="D314" s="15">
        <f>E314</f>
        <v>9817.4580383640005</v>
      </c>
      <c r="E314" s="16">
        <v>9817.4580383640005</v>
      </c>
    </row>
    <row r="315" spans="1:5" ht="15">
      <c r="A315" s="20">
        <v>42036</v>
      </c>
      <c r="B315">
        <v>9616.5</v>
      </c>
      <c r="C315">
        <v>26365.7</v>
      </c>
      <c r="D315" s="15">
        <f>E315-E314</f>
        <v>7051.026563636</v>
      </c>
      <c r="E315" s="15">
        <v>16868.484602</v>
      </c>
    </row>
    <row r="316" spans="1:5" ht="15">
      <c r="A316" s="20">
        <v>42064</v>
      </c>
      <c r="B316">
        <v>16138.5</v>
      </c>
      <c r="C316">
        <v>42791.6</v>
      </c>
      <c r="D316" s="15">
        <f t="shared" ref="D316:D325" si="4">E316-E315</f>
        <v>9250.1917350000003</v>
      </c>
      <c r="E316" s="15">
        <v>26118.676337000001</v>
      </c>
    </row>
    <row r="317" spans="1:5" ht="15">
      <c r="A317" s="20">
        <v>42095</v>
      </c>
      <c r="B317">
        <v>20865.099999999999</v>
      </c>
      <c r="C317">
        <v>63615.6</v>
      </c>
      <c r="D317" s="15">
        <f t="shared" si="4"/>
        <v>12197.014278999999</v>
      </c>
      <c r="E317" s="15">
        <v>38315.690616</v>
      </c>
    </row>
    <row r="318" spans="1:5" ht="15">
      <c r="A318" s="20">
        <v>42125</v>
      </c>
      <c r="B318">
        <v>22043.599999999999</v>
      </c>
      <c r="C318">
        <v>85734.1</v>
      </c>
      <c r="D318" s="15">
        <f t="shared" si="4"/>
        <v>12733.821315000001</v>
      </c>
      <c r="E318" s="15">
        <v>51049.511931000001</v>
      </c>
    </row>
    <row r="319" spans="1:5" ht="15">
      <c r="A319" s="20">
        <v>42156</v>
      </c>
      <c r="B319">
        <v>21775.599999999999</v>
      </c>
      <c r="C319">
        <v>107714.3</v>
      </c>
      <c r="D319" s="15">
        <f t="shared" si="4"/>
        <v>12010.242614000003</v>
      </c>
      <c r="E319" s="15">
        <v>63059.754545000003</v>
      </c>
    </row>
    <row r="320" spans="1:5" ht="15">
      <c r="A320" s="20">
        <v>42186</v>
      </c>
      <c r="B320">
        <v>21192.6</v>
      </c>
      <c r="C320">
        <v>129058.8</v>
      </c>
      <c r="D320" s="15">
        <f t="shared" si="4"/>
        <v>11550.197281999994</v>
      </c>
      <c r="E320" s="15">
        <v>74609.951826999997</v>
      </c>
    </row>
    <row r="321" spans="1:5" ht="15">
      <c r="A321" s="20">
        <v>42217</v>
      </c>
      <c r="B321">
        <v>21499.4</v>
      </c>
      <c r="C321">
        <v>150547.70000000001</v>
      </c>
      <c r="D321" s="15">
        <f t="shared" si="4"/>
        <v>12179.968982000006</v>
      </c>
      <c r="E321" s="15">
        <v>86789.920809000003</v>
      </c>
    </row>
    <row r="322" spans="1:5" ht="15">
      <c r="A322" s="20">
        <v>42248</v>
      </c>
      <c r="B322">
        <v>21764</v>
      </c>
      <c r="C322">
        <v>172337.1</v>
      </c>
      <c r="D322" s="15">
        <f t="shared" si="4"/>
        <v>11998.740855999989</v>
      </c>
      <c r="E322" s="15">
        <v>98788.661664999992</v>
      </c>
    </row>
    <row r="323" spans="1:5" ht="15">
      <c r="A323" s="20">
        <v>42278</v>
      </c>
      <c r="B323">
        <v>22498.9</v>
      </c>
      <c r="C323">
        <v>194723.7</v>
      </c>
      <c r="D323" s="15">
        <f t="shared" si="4"/>
        <v>12258.262079000007</v>
      </c>
      <c r="E323" s="15">
        <v>111046.923744</v>
      </c>
    </row>
    <row r="324" spans="1:5" ht="15">
      <c r="A324" s="20">
        <v>42309</v>
      </c>
      <c r="B324">
        <v>20494.3</v>
      </c>
      <c r="C324">
        <v>214709.1</v>
      </c>
      <c r="D324" s="15">
        <f t="shared" si="4"/>
        <v>11738.566988999999</v>
      </c>
      <c r="E324" s="15">
        <v>122785.490733</v>
      </c>
    </row>
    <row r="325" spans="1:5" ht="15">
      <c r="A325" s="20">
        <v>42339</v>
      </c>
      <c r="B325">
        <v>19797.5</v>
      </c>
      <c r="C325">
        <v>234796.1</v>
      </c>
      <c r="D325" s="15">
        <f t="shared" si="4"/>
        <v>10701.230266999992</v>
      </c>
      <c r="E325" s="15">
        <v>133486.72099999999</v>
      </c>
    </row>
    <row r="326" spans="1:5" ht="15">
      <c r="A326" s="20">
        <v>42370</v>
      </c>
      <c r="D326" s="15">
        <f>E326</f>
        <v>8032.1589999999987</v>
      </c>
      <c r="E326" s="16">
        <f>E327*0.58</f>
        <v>8032.1589999999987</v>
      </c>
    </row>
    <row r="327" spans="1:5" ht="15">
      <c r="A327" s="20">
        <v>42401</v>
      </c>
      <c r="C327">
        <v>23874.9</v>
      </c>
      <c r="D327" s="15">
        <f>E327-E326</f>
        <v>5816.3910000000005</v>
      </c>
      <c r="E327" s="15">
        <v>13848.55</v>
      </c>
    </row>
    <row r="328" spans="1:5" ht="15">
      <c r="A328" s="20">
        <v>42430</v>
      </c>
      <c r="B328">
        <v>20138.599999999999</v>
      </c>
      <c r="C328">
        <v>44373.1</v>
      </c>
      <c r="D328" s="15">
        <f t="shared" ref="D328:D337" si="5">E328-E327</f>
        <v>11049.75</v>
      </c>
      <c r="E328" s="15">
        <v>24898.3</v>
      </c>
    </row>
    <row r="329" spans="1:5" ht="15">
      <c r="A329" s="20">
        <v>42461</v>
      </c>
      <c r="B329">
        <v>21626.3</v>
      </c>
      <c r="C329">
        <v>65945.899999999994</v>
      </c>
      <c r="D329" s="15">
        <f t="shared" si="5"/>
        <v>13191.186913000001</v>
      </c>
      <c r="E329" s="15">
        <v>38089.486913000001</v>
      </c>
    </row>
    <row r="330" spans="1:5" ht="15">
      <c r="A330" s="20">
        <v>42491</v>
      </c>
      <c r="B330">
        <v>22660.5</v>
      </c>
      <c r="C330">
        <v>88563.4</v>
      </c>
      <c r="D330" s="15">
        <f t="shared" si="5"/>
        <v>13388.693087</v>
      </c>
      <c r="E330" s="15">
        <v>51478.18</v>
      </c>
    </row>
    <row r="331" spans="1:5" ht="15">
      <c r="A331" s="20">
        <v>42522</v>
      </c>
      <c r="B331">
        <v>22277.599999999999</v>
      </c>
      <c r="C331">
        <v>110904.6</v>
      </c>
      <c r="D331" s="15">
        <f t="shared" si="5"/>
        <v>12937.383090999996</v>
      </c>
      <c r="E331" s="15">
        <v>64415.563090999996</v>
      </c>
    </row>
    <row r="332" spans="1:5" ht="15">
      <c r="A332" s="20">
        <v>42552</v>
      </c>
      <c r="B332">
        <v>21410.2</v>
      </c>
      <c r="C332">
        <v>132250.1</v>
      </c>
      <c r="D332" s="15">
        <f t="shared" si="5"/>
        <v>12315.460448000005</v>
      </c>
      <c r="E332" s="15">
        <v>76731.023539000002</v>
      </c>
    </row>
    <row r="333" spans="1:5" ht="15">
      <c r="A333" s="20">
        <v>42583</v>
      </c>
      <c r="B333">
        <v>21771.9</v>
      </c>
      <c r="C333">
        <v>154061.20000000001</v>
      </c>
      <c r="D333" s="15">
        <f t="shared" si="5"/>
        <v>12268.957597999994</v>
      </c>
      <c r="E333" s="15">
        <v>88999.981136999995</v>
      </c>
    </row>
    <row r="334" spans="1:5" ht="15">
      <c r="A334" s="20">
        <v>42614</v>
      </c>
      <c r="B334">
        <v>22392.7</v>
      </c>
      <c r="C334">
        <v>176532.7</v>
      </c>
      <c r="D334" s="15">
        <f t="shared" si="5"/>
        <v>12301.598774000013</v>
      </c>
      <c r="E334" s="15">
        <v>101301.57991100001</v>
      </c>
    </row>
    <row r="335" spans="1:5" ht="15">
      <c r="A335" s="20">
        <v>42644</v>
      </c>
      <c r="B335">
        <v>22783.3</v>
      </c>
      <c r="C335">
        <v>199065.60000000001</v>
      </c>
      <c r="D335" s="15">
        <f t="shared" si="5"/>
        <v>13756.420088999992</v>
      </c>
      <c r="E335" s="15">
        <v>115058</v>
      </c>
    </row>
    <row r="336" spans="1:5" ht="15">
      <c r="A336" s="20">
        <v>42675</v>
      </c>
      <c r="B336">
        <v>21350.799999999999</v>
      </c>
      <c r="C336">
        <v>220328</v>
      </c>
      <c r="D336" s="15">
        <f t="shared" si="5"/>
        <v>12421</v>
      </c>
      <c r="E336" s="15">
        <v>127479</v>
      </c>
    </row>
    <row r="337" spans="1:5" ht="15">
      <c r="A337" s="20">
        <v>42705</v>
      </c>
      <c r="B337">
        <v>19978.900000000001</v>
      </c>
      <c r="C337">
        <v>240295.3</v>
      </c>
      <c r="D337" s="15">
        <f t="shared" si="5"/>
        <v>10135</v>
      </c>
      <c r="E337" s="15">
        <v>137614</v>
      </c>
    </row>
    <row r="338" spans="1:5" ht="15">
      <c r="A338" s="20">
        <v>42736</v>
      </c>
      <c r="D338" s="15">
        <f>E338</f>
        <v>8048.311999999999</v>
      </c>
      <c r="E338" s="19">
        <f>0.58*E339</f>
        <v>8048.311999999999</v>
      </c>
    </row>
    <row r="339" spans="1:5" ht="15">
      <c r="A339" s="20">
        <v>42767</v>
      </c>
      <c r="C339">
        <v>24007.9</v>
      </c>
      <c r="D339" s="15">
        <f>E339-E338</f>
        <v>5828.0880000000006</v>
      </c>
      <c r="E339" s="17">
        <v>13876.4</v>
      </c>
    </row>
    <row r="340" spans="1:5" ht="15">
      <c r="A340" s="20">
        <v>42795</v>
      </c>
      <c r="B340">
        <v>20162.400000000001</v>
      </c>
      <c r="C340">
        <v>44115.199999999997</v>
      </c>
      <c r="D340" s="15">
        <f t="shared" ref="D340:D349" si="6">E340-E339</f>
        <v>11579.92</v>
      </c>
      <c r="E340" s="17">
        <v>25456.32</v>
      </c>
    </row>
    <row r="341" spans="1:5" ht="15">
      <c r="A341" s="20">
        <v>42826</v>
      </c>
      <c r="B341">
        <v>22112.799999999999</v>
      </c>
      <c r="C341">
        <v>66154.5</v>
      </c>
      <c r="D341" s="15">
        <f t="shared" si="6"/>
        <v>13884.769999999997</v>
      </c>
      <c r="E341" s="17">
        <v>39341.089999999997</v>
      </c>
    </row>
    <row r="342" spans="1:5" ht="15">
      <c r="A342" s="20">
        <v>42856</v>
      </c>
      <c r="B342">
        <v>22845.8</v>
      </c>
      <c r="C342">
        <v>89157.4</v>
      </c>
      <c r="D342" s="15">
        <f t="shared" si="6"/>
        <v>13663.910000000003</v>
      </c>
      <c r="E342" s="17">
        <v>53005</v>
      </c>
    </row>
    <row r="343" spans="1:5" ht="15">
      <c r="A343" s="20">
        <v>42887</v>
      </c>
      <c r="B343">
        <v>22080.9</v>
      </c>
      <c r="C343">
        <v>111308.5</v>
      </c>
      <c r="D343" s="15">
        <f t="shared" si="6"/>
        <v>13652.453133999996</v>
      </c>
      <c r="E343" s="17">
        <v>66657.453133999996</v>
      </c>
    </row>
    <row r="344" spans="1:5" ht="15">
      <c r="A344" s="20">
        <v>42917</v>
      </c>
      <c r="B344">
        <v>21283.4</v>
      </c>
      <c r="C344">
        <v>132612.1</v>
      </c>
      <c r="D344" s="15">
        <f t="shared" si="6"/>
        <v>12713.576866000003</v>
      </c>
      <c r="E344" s="17">
        <v>79371.03</v>
      </c>
    </row>
    <row r="345" spans="1:5" ht="15">
      <c r="A345" s="20">
        <v>42948</v>
      </c>
      <c r="B345">
        <v>21184.799999999999</v>
      </c>
      <c r="C345">
        <v>153705.29999999999</v>
      </c>
      <c r="D345" s="15">
        <f t="shared" si="6"/>
        <v>12337.970000000001</v>
      </c>
      <c r="E345" s="17">
        <v>91709</v>
      </c>
    </row>
    <row r="346" spans="1:5" ht="15">
      <c r="A346" s="20">
        <v>42979</v>
      </c>
      <c r="B346">
        <v>22139.7</v>
      </c>
      <c r="C346">
        <v>176123.7</v>
      </c>
      <c r="D346" s="15">
        <f t="shared" si="6"/>
        <v>13311.669999999998</v>
      </c>
      <c r="E346" s="17">
        <v>105020.67</v>
      </c>
    </row>
    <row r="347" spans="1:5" ht="15">
      <c r="A347" s="20">
        <v>43009</v>
      </c>
      <c r="B347">
        <v>21989.599999999999</v>
      </c>
      <c r="C347">
        <v>196288.4</v>
      </c>
      <c r="D347" s="15">
        <f t="shared" si="6"/>
        <v>13679.859696</v>
      </c>
      <c r="E347" s="17">
        <v>118700.529696</v>
      </c>
    </row>
    <row r="348" spans="1:5" ht="15">
      <c r="A348" s="20">
        <v>43040</v>
      </c>
      <c r="B348">
        <v>22051.3</v>
      </c>
      <c r="C348">
        <v>215531.7</v>
      </c>
      <c r="D348" s="15">
        <f t="shared" si="6"/>
        <v>11329.550304000004</v>
      </c>
      <c r="E348" s="17">
        <v>130030.08</v>
      </c>
    </row>
    <row r="349" spans="1:5" ht="15">
      <c r="A349" s="20">
        <v>43070</v>
      </c>
      <c r="B349">
        <v>19144.099999999999</v>
      </c>
      <c r="C349">
        <v>231624.9</v>
      </c>
      <c r="D349" s="15">
        <f t="shared" si="6"/>
        <v>9936.2499999999854</v>
      </c>
      <c r="E349" s="17">
        <v>139966.32999999999</v>
      </c>
    </row>
    <row r="350" spans="1:5" ht="15">
      <c r="A350" s="20">
        <v>43101</v>
      </c>
      <c r="D350" s="15">
        <f>E350</f>
        <v>9129.2562855200085</v>
      </c>
      <c r="E350" s="19">
        <f>0.58*E351</f>
        <v>9129.2562855200085</v>
      </c>
    </row>
    <row r="351" spans="1:5" ht="15">
      <c r="A351" s="20">
        <v>43132</v>
      </c>
      <c r="C351">
        <v>22256.3</v>
      </c>
      <c r="D351" s="15">
        <f>E351-E350</f>
        <v>6610.8407584800061</v>
      </c>
      <c r="E351" s="18">
        <v>15740.097044000015</v>
      </c>
    </row>
    <row r="352" spans="1:5" ht="15">
      <c r="A352" s="20">
        <v>43160</v>
      </c>
      <c r="B352">
        <v>15442.7</v>
      </c>
      <c r="C352">
        <v>37641.800000000003</v>
      </c>
      <c r="D352" s="15">
        <f t="shared" ref="D352:D361" si="7">E352-E351</f>
        <v>8965.092955999984</v>
      </c>
      <c r="E352" s="18">
        <v>24705.19</v>
      </c>
    </row>
    <row r="353" spans="1:5" ht="15">
      <c r="A353" s="20">
        <v>43191</v>
      </c>
      <c r="B353">
        <v>21072.2</v>
      </c>
      <c r="C353">
        <v>58421</v>
      </c>
      <c r="D353" s="15">
        <f t="shared" si="7"/>
        <v>13810.810000000001</v>
      </c>
      <c r="E353" s="18">
        <v>38516</v>
      </c>
    </row>
    <row r="354" spans="1:5" ht="15">
      <c r="A354" s="20">
        <v>43221</v>
      </c>
      <c r="B354">
        <v>21520.5</v>
      </c>
      <c r="C354">
        <v>79883.8</v>
      </c>
      <c r="D354" s="15">
        <f t="shared" si="7"/>
        <v>14583</v>
      </c>
      <c r="E354" s="18">
        <v>53099</v>
      </c>
    </row>
    <row r="355" spans="1:5" ht="15">
      <c r="A355" s="20">
        <v>43252</v>
      </c>
      <c r="B355">
        <v>20009.5</v>
      </c>
      <c r="C355">
        <v>99707.9</v>
      </c>
      <c r="D355" s="15">
        <f t="shared" si="7"/>
        <v>12191.561198000098</v>
      </c>
      <c r="E355" s="18">
        <v>65290.561198000098</v>
      </c>
    </row>
    <row r="356" spans="1:5" ht="15">
      <c r="A356" s="20">
        <v>43282</v>
      </c>
      <c r="B356">
        <v>19618.099999999999</v>
      </c>
      <c r="C356">
        <v>118962.6</v>
      </c>
      <c r="D356" s="15">
        <f t="shared" si="7"/>
        <v>13087.5303519999</v>
      </c>
      <c r="E356" s="18">
        <v>78378.091549999997</v>
      </c>
    </row>
    <row r="357" spans="1:5" ht="15">
      <c r="A357" s="20">
        <v>43313</v>
      </c>
      <c r="B357">
        <v>20018.099999999999</v>
      </c>
      <c r="C357">
        <v>138236.9</v>
      </c>
      <c r="D357" s="15">
        <f t="shared" si="7"/>
        <v>13205.494546000045</v>
      </c>
      <c r="E357" s="18">
        <v>91583.586096000043</v>
      </c>
    </row>
    <row r="358" spans="1:5" ht="15">
      <c r="A358" s="20">
        <v>43344</v>
      </c>
      <c r="B358">
        <v>20780.599999999999</v>
      </c>
      <c r="C358">
        <v>158250.20000000001</v>
      </c>
      <c r="D358" s="15">
        <f t="shared" si="7"/>
        <v>13425.484852999987</v>
      </c>
      <c r="E358" s="18">
        <v>105009.07094900003</v>
      </c>
    </row>
    <row r="359" spans="1:5" ht="15">
      <c r="A359" s="20">
        <v>43374</v>
      </c>
      <c r="B359">
        <v>22043.200000000001</v>
      </c>
      <c r="C359">
        <v>179463.4</v>
      </c>
      <c r="D359" s="15">
        <f t="shared" si="7"/>
        <v>14969.28533499992</v>
      </c>
      <c r="E359" s="18">
        <v>119978.35628399995</v>
      </c>
    </row>
    <row r="360" spans="1:5" ht="15">
      <c r="A360" s="20">
        <v>43405</v>
      </c>
      <c r="B360">
        <v>20520.599999999999</v>
      </c>
      <c r="C360">
        <v>199848.1</v>
      </c>
      <c r="D360" s="15">
        <f t="shared" si="7"/>
        <v>12080.409078000026</v>
      </c>
      <c r="E360" s="18">
        <v>132058.76536199998</v>
      </c>
    </row>
    <row r="361" spans="1:5" ht="15">
      <c r="A361" s="20">
        <v>43435</v>
      </c>
      <c r="B361">
        <v>18394</v>
      </c>
      <c r="C361">
        <v>217666.8</v>
      </c>
      <c r="D361" s="15">
        <f t="shared" si="7"/>
        <v>10210.505410000012</v>
      </c>
      <c r="E361" s="18">
        <v>142269.27077199999</v>
      </c>
    </row>
    <row r="362" spans="1:5" ht="15">
      <c r="A362" s="20">
        <v>43466</v>
      </c>
      <c r="D362" s="15">
        <f>E362</f>
        <v>9962.8211796799987</v>
      </c>
      <c r="E362" s="19">
        <f>0.58*E363</f>
        <v>9962.8211796799987</v>
      </c>
    </row>
    <row r="363" spans="1:5" ht="15">
      <c r="A363" s="20">
        <v>43497</v>
      </c>
      <c r="C363">
        <v>21180.6</v>
      </c>
      <c r="D363" s="15">
        <f>E363-E362</f>
        <v>7214.4567163200009</v>
      </c>
      <c r="E363" s="18">
        <v>17177.277896</v>
      </c>
    </row>
    <row r="364" spans="1:5" ht="15">
      <c r="A364" s="20">
        <v>43525</v>
      </c>
      <c r="B364">
        <v>17971.099999999999</v>
      </c>
      <c r="C364">
        <v>39160</v>
      </c>
      <c r="D364" s="15">
        <f t="shared" ref="D364:D367" si="8">E364-E363</f>
        <v>10328.849228000014</v>
      </c>
      <c r="E364" s="18">
        <v>27506.127124000013</v>
      </c>
    </row>
    <row r="365" spans="1:5" ht="15">
      <c r="A365" s="20">
        <v>43556</v>
      </c>
      <c r="B365">
        <v>21345.4</v>
      </c>
      <c r="C365">
        <v>60561.2</v>
      </c>
      <c r="D365" s="15">
        <f t="shared" si="8"/>
        <v>14401.180560000023</v>
      </c>
      <c r="E365" s="18">
        <v>41907.307684000036</v>
      </c>
    </row>
    <row r="366" spans="1:5" ht="15">
      <c r="A366" s="20">
        <v>43586</v>
      </c>
      <c r="B366">
        <v>22696.2</v>
      </c>
      <c r="C366">
        <v>83319.600000000006</v>
      </c>
      <c r="D366" s="15">
        <f t="shared" si="8"/>
        <v>15461.479084999948</v>
      </c>
      <c r="E366" s="18">
        <v>57368.786768999984</v>
      </c>
    </row>
    <row r="367" spans="1:5" ht="15">
      <c r="A367" s="20">
        <v>43617</v>
      </c>
      <c r="B367">
        <v>20985.9</v>
      </c>
      <c r="C367">
        <v>104469.1</v>
      </c>
      <c r="D367" s="15">
        <f t="shared" si="8"/>
        <v>13668.747065000047</v>
      </c>
      <c r="E367" s="18">
        <v>71037.533834000031</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zoomScaleNormal="100" workbookViewId="0">
      <selection activeCell="A20" sqref="A20"/>
    </sheetView>
  </sheetViews>
  <sheetFormatPr defaultRowHeight="14.5"/>
  <cols>
    <col min="1" max="1" width="118.81640625" customWidth="1"/>
  </cols>
  <sheetData>
    <row r="1" spans="1:1" s="1" customFormat="1">
      <c r="A1" s="1" t="s">
        <v>22</v>
      </c>
    </row>
    <row r="2" spans="1:1" s="1" customFormat="1"/>
    <row r="3" spans="1:1">
      <c r="A3" s="9" t="s">
        <v>1</v>
      </c>
    </row>
    <row r="4" spans="1:1">
      <c r="A4" s="9" t="s">
        <v>11</v>
      </c>
    </row>
    <row r="5" spans="1:1">
      <c r="A5" s="9"/>
    </row>
    <row r="6" spans="1:1">
      <c r="A6" s="9" t="s">
        <v>15</v>
      </c>
    </row>
    <row r="7" spans="1:1">
      <c r="A7" s="9" t="s">
        <v>17</v>
      </c>
    </row>
    <row r="8" spans="1:1" ht="76.5" customHeight="1">
      <c r="A8" s="9" t="s">
        <v>16</v>
      </c>
    </row>
    <row r="11" spans="1:1">
      <c r="A11" s="9" t="s">
        <v>28</v>
      </c>
    </row>
    <row r="12" spans="1:1">
      <c r="A12" s="22" t="s">
        <v>29</v>
      </c>
    </row>
    <row r="13" spans="1:1">
      <c r="A13" s="22" t="s">
        <v>30</v>
      </c>
    </row>
    <row r="14" spans="1:1">
      <c r="A14" t="s">
        <v>31</v>
      </c>
    </row>
    <row r="16" spans="1:1">
      <c r="A16" t="s">
        <v>32</v>
      </c>
    </row>
    <row r="17" spans="1:1">
      <c r="A17" s="22" t="s">
        <v>33</v>
      </c>
    </row>
    <row r="18" spans="1:1">
      <c r="A18" t="s">
        <v>34</v>
      </c>
    </row>
    <row r="19" spans="1:1">
      <c r="A19" t="s">
        <v>51</v>
      </c>
    </row>
  </sheetData>
  <hyperlinks>
    <hyperlink ref="A12" r:id="rId1" xr:uid="{6CC09F22-E336-474E-8484-3D2CE08C15ED}"/>
    <hyperlink ref="A13" r:id="rId2" xr:uid="{B2DE4C7E-7C1A-409A-BA7D-DACBD497262D}"/>
    <hyperlink ref="A17" r:id="rId3" xr:uid="{51DF878E-4685-4590-ABF2-5F144633DC08}"/>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02CDF85BB3C43825BB38CAE9C40BF" ma:contentTypeVersion="16" ma:contentTypeDescription="Create a new document." ma:contentTypeScope="" ma:versionID="2fb5f53940ec2c7f0a344607982ab2a5">
  <xsd:schema xmlns:xsd="http://www.w3.org/2001/XMLSchema" xmlns:xs="http://www.w3.org/2001/XMLSchema" xmlns:p="http://schemas.microsoft.com/office/2006/metadata/properties" xmlns:ns2="1ae9c94a-2673-46e1-b5a6-dc0c87eae04c" xmlns:ns3="5083af8e-c479-4bff-9f3e-2a380844c8c1" targetNamespace="http://schemas.microsoft.com/office/2006/metadata/properties" ma:root="true" ma:fieldsID="0d94da3d7173a37185eb1f1bab2ed9be" ns2:_="" ns3:_="">
    <xsd:import namespace="1ae9c94a-2673-46e1-b5a6-dc0c87eae04c"/>
    <xsd:import namespace="5083af8e-c479-4bff-9f3e-2a380844c8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9c94a-2673-46e1-b5a6-dc0c87eae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53c95e-727e-44f4-9ee8-bf1dacd917f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3af8e-c479-4bff-9f3e-2a380844c8c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ae1418-1b43-41e8-bcf0-187ce1a503fc}" ma:internalName="TaxCatchAll" ma:showField="CatchAllData" ma:web="5083af8e-c479-4bff-9f3e-2a380844c8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83af8e-c479-4bff-9f3e-2a380844c8c1" xsi:nil="true"/>
    <lcf76f155ced4ddcb4097134ff3c332f xmlns="1ae9c94a-2673-46e1-b5a6-dc0c87eae0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C5A1ED-E223-41AD-854C-2E831F5EF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9c94a-2673-46e1-b5a6-dc0c87eae04c"/>
    <ds:schemaRef ds:uri="5083af8e-c479-4bff-9f3e-2a380844c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8F8EE7-A6E7-49AB-9AD4-FD89DFB9B7AE}">
  <ds:schemaRefs>
    <ds:schemaRef ds:uri="http://schemas.microsoft.com/sharepoint/v3/contenttype/forms"/>
  </ds:schemaRefs>
</ds:datastoreItem>
</file>

<file path=customXml/itemProps3.xml><?xml version="1.0" encoding="utf-8"?>
<ds:datastoreItem xmlns:ds="http://schemas.openxmlformats.org/officeDocument/2006/customXml" ds:itemID="{BCD63ADE-DA6D-4443-9D3C-43659D764EF8}">
  <ds:schemaRefs>
    <ds:schemaRef ds:uri="http://schemas.microsoft.com/office/2006/metadata/properties"/>
    <ds:schemaRef ds:uri="http://schemas.microsoft.com/office/infopath/2007/PartnerControls"/>
    <ds:schemaRef ds:uri="5083af8e-c479-4bff-9f3e-2a380844c8c1"/>
    <ds:schemaRef ds:uri="1ae9c94a-2673-46e1-b5a6-dc0c87eae0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NBS annual</vt:lpstr>
      <vt:lpstr>Monthly</vt:lpstr>
      <vt:lpstr>Notes</vt:lpstr>
    </vt:vector>
  </TitlesOfParts>
  <Company>University of Oslo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Robbie Andrew</dc:creator>
  <cp:lastModifiedBy>Robbie Andrew</cp:lastModifiedBy>
  <dcterms:created xsi:type="dcterms:W3CDTF">2017-03-09T11:18:53Z</dcterms:created>
  <dcterms:modified xsi:type="dcterms:W3CDTF">2022-05-15T07:44:17Z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0x01010074D02CDF85BB3C43825BB38CAE9C40BF</vt:lpwstr>
  </property>
  <property fmtid="{D5CDD505-2E9C-101B-9397-08002B2CF9AE}" pid="3" name="MediaServiceImageTags">
    <vt:lpwstr/>
  </property>
</Properties>
</file>