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30" windowWidth="15600" windowHeight="9240"/>
  </bookViews>
  <sheets>
    <sheet name="global.1751_2014.ems5" sheetId="1" r:id="rId1"/>
  </sheets>
  <calcPr calcId="125725"/>
</workbook>
</file>

<file path=xl/calcChain.xml><?xml version="1.0" encoding="utf-8"?>
<calcChain xmlns="http://schemas.openxmlformats.org/spreadsheetml/2006/main">
  <c r="B285" i="1"/>
  <c r="B286" s="1"/>
  <c r="B287" s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D283"/>
  <c r="B281"/>
  <c r="B282"/>
  <c r="B283" s="1"/>
  <c r="D282"/>
  <c r="D280"/>
  <c r="I280"/>
  <c r="D279"/>
  <c r="B277"/>
  <c r="B278" s="1"/>
  <c r="B279" s="1"/>
  <c r="D278"/>
  <c r="D277"/>
  <c r="N274"/>
  <c r="N273"/>
  <c r="L274"/>
  <c r="L273"/>
  <c r="O274"/>
  <c r="J6"/>
  <c r="J7"/>
  <c r="J8" s="1"/>
  <c r="J9" s="1"/>
  <c r="N272"/>
  <c r="L272"/>
  <c r="O273"/>
  <c r="L269"/>
  <c r="N271"/>
  <c r="L271"/>
  <c r="L268"/>
  <c r="Q271"/>
  <c r="N270"/>
  <c r="L270"/>
  <c r="O271"/>
  <c r="L264"/>
  <c r="L267"/>
  <c r="N269"/>
  <c r="L263"/>
  <c r="R269"/>
  <c r="L266"/>
  <c r="Q269"/>
  <c r="N268"/>
  <c r="L262"/>
  <c r="Q260" s="1"/>
  <c r="L265"/>
  <c r="Q263" s="1"/>
  <c r="N267"/>
  <c r="O268"/>
  <c r="L261"/>
  <c r="R267"/>
  <c r="N266"/>
  <c r="O267"/>
  <c r="L260"/>
  <c r="R266"/>
  <c r="Q266"/>
  <c r="N265"/>
  <c r="P265" s="1"/>
  <c r="L259"/>
  <c r="R265"/>
  <c r="N264"/>
  <c r="O265"/>
  <c r="L258"/>
  <c r="R264"/>
  <c r="Q264"/>
  <c r="N263"/>
  <c r="O264"/>
  <c r="L257"/>
  <c r="R263"/>
  <c r="N262"/>
  <c r="P262" s="1"/>
  <c r="O263"/>
  <c r="L256"/>
  <c r="R262"/>
  <c r="N261"/>
  <c r="O262"/>
  <c r="L255"/>
  <c r="Q261"/>
  <c r="N260"/>
  <c r="O261"/>
  <c r="L254"/>
  <c r="N259"/>
  <c r="O260"/>
  <c r="L253"/>
  <c r="R259"/>
  <c r="Q259"/>
  <c r="N258"/>
  <c r="L252"/>
  <c r="R258"/>
  <c r="Q258"/>
  <c r="N257"/>
  <c r="L251"/>
  <c r="R257"/>
  <c r="Q257"/>
  <c r="N256"/>
  <c r="L250"/>
  <c r="R256"/>
  <c r="Q256"/>
  <c r="N255"/>
  <c r="L249"/>
  <c r="R255"/>
  <c r="Q255"/>
  <c r="N254"/>
  <c r="L248"/>
  <c r="R254"/>
  <c r="Q254"/>
  <c r="N253"/>
  <c r="L247"/>
  <c r="R253"/>
  <c r="Q253"/>
  <c r="N252"/>
  <c r="L246"/>
  <c r="R252"/>
  <c r="Q252"/>
  <c r="N251"/>
  <c r="L245"/>
  <c r="R251"/>
  <c r="Q251"/>
  <c r="N250"/>
  <c r="L244"/>
  <c r="R250"/>
  <c r="Q250"/>
  <c r="N249"/>
  <c r="L243"/>
  <c r="R249"/>
  <c r="Q249"/>
  <c r="N248"/>
  <c r="L242"/>
  <c r="R248"/>
  <c r="Q248"/>
  <c r="N247"/>
  <c r="L241"/>
  <c r="R247"/>
  <c r="Q247"/>
  <c r="N246"/>
  <c r="L240"/>
  <c r="R246"/>
  <c r="Q246"/>
  <c r="N245"/>
  <c r="L239"/>
  <c r="R245"/>
  <c r="Q245"/>
  <c r="N244"/>
  <c r="L238"/>
  <c r="R244"/>
  <c r="Q244"/>
  <c r="N243"/>
  <c r="L237"/>
  <c r="R243"/>
  <c r="Q243"/>
  <c r="N242"/>
  <c r="L236"/>
  <c r="R242"/>
  <c r="Q242"/>
  <c r="N241"/>
  <c r="L235"/>
  <c r="R241"/>
  <c r="Q241"/>
  <c r="N240"/>
  <c r="L234"/>
  <c r="R240"/>
  <c r="Q240"/>
  <c r="N239"/>
  <c r="L233"/>
  <c r="R239"/>
  <c r="Q239"/>
  <c r="N238"/>
  <c r="L232"/>
  <c r="R238"/>
  <c r="Q238"/>
  <c r="N237"/>
  <c r="L231"/>
  <c r="R237"/>
  <c r="Q237"/>
  <c r="N236"/>
  <c r="L230"/>
  <c r="R236"/>
  <c r="Q236"/>
  <c r="N235"/>
  <c r="L229"/>
  <c r="R235"/>
  <c r="Q235"/>
  <c r="N234"/>
  <c r="O234" s="1"/>
  <c r="L228"/>
  <c r="Q234"/>
  <c r="N233"/>
  <c r="L227"/>
  <c r="Q233"/>
  <c r="N232"/>
  <c r="P233"/>
  <c r="O233"/>
  <c r="L226"/>
  <c r="R232"/>
  <c r="Q232"/>
  <c r="N231"/>
  <c r="O232"/>
  <c r="L225"/>
  <c r="Q231"/>
  <c r="N230"/>
  <c r="P231"/>
  <c r="L224"/>
  <c r="R230"/>
  <c r="N229"/>
  <c r="O230"/>
  <c r="L223"/>
  <c r="R229" s="1"/>
  <c r="Q229"/>
  <c r="N228"/>
  <c r="L222"/>
  <c r="R228"/>
  <c r="N227"/>
  <c r="O228"/>
  <c r="L221"/>
  <c r="Q227"/>
  <c r="N226"/>
  <c r="P227"/>
  <c r="L220"/>
  <c r="R226"/>
  <c r="N225"/>
  <c r="O226"/>
  <c r="L219"/>
  <c r="N224"/>
  <c r="L218"/>
  <c r="R224"/>
  <c r="N223"/>
  <c r="O224"/>
  <c r="L217"/>
  <c r="Q223"/>
  <c r="N222"/>
  <c r="P223"/>
  <c r="L216"/>
  <c r="R222"/>
  <c r="N221"/>
  <c r="P222" s="1"/>
  <c r="O222"/>
  <c r="L215"/>
  <c r="R221" s="1"/>
  <c r="Q221"/>
  <c r="N220"/>
  <c r="P221"/>
  <c r="L214"/>
  <c r="R220"/>
  <c r="Q220"/>
  <c r="N219"/>
  <c r="P220" s="1"/>
  <c r="O220"/>
  <c r="R219"/>
  <c r="Q219"/>
  <c r="N218"/>
  <c r="O218" s="1"/>
  <c r="O219"/>
  <c r="Q218"/>
  <c r="N217"/>
  <c r="P218"/>
  <c r="N216"/>
  <c r="P217" s="1"/>
  <c r="O217"/>
  <c r="Q216"/>
  <c r="N215"/>
  <c r="P216"/>
  <c r="N214"/>
  <c r="P215"/>
  <c r="P214"/>
  <c r="O214"/>
  <c r="K7"/>
  <c r="K6"/>
  <c r="J10" l="1"/>
  <c r="K9"/>
  <c r="R225"/>
  <c r="Q222"/>
  <c r="P226"/>
  <c r="O225"/>
  <c r="P230"/>
  <c r="O229"/>
  <c r="R233"/>
  <c r="Q230"/>
  <c r="R223"/>
  <c r="R234"/>
  <c r="Q226"/>
  <c r="P270"/>
  <c r="O269"/>
  <c r="R270"/>
  <c r="Q262"/>
  <c r="Q272"/>
  <c r="Q267"/>
  <c r="O272"/>
  <c r="Q270"/>
  <c r="R268"/>
  <c r="P224"/>
  <c r="O223"/>
  <c r="R227"/>
  <c r="Q224"/>
  <c r="P228"/>
  <c r="O227"/>
  <c r="R231"/>
  <c r="Q228"/>
  <c r="P232"/>
  <c r="O231"/>
  <c r="P268"/>
  <c r="P267"/>
  <c r="P274"/>
  <c r="P273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6"/>
  <c r="Q268"/>
  <c r="K8"/>
  <c r="O215"/>
  <c r="O216"/>
  <c r="Q217"/>
  <c r="P219"/>
  <c r="O221"/>
  <c r="P225"/>
  <c r="Q225"/>
  <c r="P229"/>
  <c r="P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R260"/>
  <c r="P260"/>
  <c r="R261"/>
  <c r="P261"/>
  <c r="P263"/>
  <c r="P264"/>
  <c r="O266"/>
  <c r="P269"/>
  <c r="O270"/>
  <c r="Q265"/>
  <c r="P272"/>
  <c r="P271"/>
  <c r="K10" l="1"/>
  <c r="J11"/>
  <c r="J12" l="1"/>
  <c r="K11"/>
  <c r="J13" l="1"/>
  <c r="K12"/>
  <c r="J14" l="1"/>
  <c r="K13"/>
  <c r="K14" l="1"/>
  <c r="J15"/>
  <c r="J16" l="1"/>
  <c r="K15"/>
  <c r="J17" l="1"/>
  <c r="K16"/>
  <c r="J18" l="1"/>
  <c r="K17"/>
  <c r="K18" l="1"/>
  <c r="J19"/>
  <c r="J20" l="1"/>
  <c r="K19"/>
  <c r="J21" l="1"/>
  <c r="K20"/>
  <c r="J22" l="1"/>
  <c r="K21"/>
  <c r="K22" l="1"/>
  <c r="J23"/>
  <c r="J24" l="1"/>
  <c r="K23"/>
  <c r="J25" l="1"/>
  <c r="K24"/>
  <c r="J26" l="1"/>
  <c r="K25"/>
  <c r="K26" l="1"/>
  <c r="J27"/>
  <c r="J28" l="1"/>
  <c r="K27"/>
  <c r="J29" l="1"/>
  <c r="K28"/>
  <c r="J30" l="1"/>
  <c r="K29"/>
  <c r="K30" l="1"/>
  <c r="J31"/>
  <c r="J32" l="1"/>
  <c r="K31"/>
  <c r="J33" l="1"/>
  <c r="K32"/>
  <c r="J34" l="1"/>
  <c r="K33"/>
  <c r="K34" l="1"/>
  <c r="J35"/>
  <c r="J36" l="1"/>
  <c r="K35"/>
  <c r="J37" l="1"/>
  <c r="K36"/>
  <c r="J38" l="1"/>
  <c r="K37"/>
  <c r="K38" l="1"/>
  <c r="J39"/>
  <c r="J40" l="1"/>
  <c r="K39"/>
  <c r="J41" l="1"/>
  <c r="K40"/>
  <c r="J42" l="1"/>
  <c r="K41"/>
  <c r="K42" l="1"/>
  <c r="J43"/>
  <c r="J44" l="1"/>
  <c r="K43"/>
  <c r="J45" l="1"/>
  <c r="K44"/>
  <c r="J46" l="1"/>
  <c r="K45"/>
  <c r="K46" l="1"/>
  <c r="J47"/>
  <c r="J48" l="1"/>
  <c r="K47"/>
  <c r="J49" l="1"/>
  <c r="K48"/>
  <c r="J50" l="1"/>
  <c r="K49"/>
  <c r="K50" l="1"/>
  <c r="J51"/>
  <c r="J52" l="1"/>
  <c r="K51"/>
  <c r="J53" l="1"/>
  <c r="K52"/>
  <c r="J54" l="1"/>
  <c r="K53"/>
  <c r="K54" l="1"/>
  <c r="J55"/>
  <c r="J56" l="1"/>
  <c r="K55"/>
  <c r="J57" l="1"/>
  <c r="K56"/>
  <c r="J58" l="1"/>
  <c r="K57"/>
  <c r="K58" l="1"/>
  <c r="J59"/>
  <c r="J60" l="1"/>
  <c r="K59"/>
  <c r="J61" l="1"/>
  <c r="K60"/>
  <c r="J62" l="1"/>
  <c r="K61"/>
  <c r="K62" l="1"/>
  <c r="J63"/>
  <c r="J64" l="1"/>
  <c r="K63"/>
  <c r="J65" l="1"/>
  <c r="K64"/>
  <c r="J66" l="1"/>
  <c r="K65"/>
  <c r="K66" l="1"/>
  <c r="J67"/>
  <c r="J68" l="1"/>
  <c r="K67"/>
  <c r="J69" l="1"/>
  <c r="K68"/>
  <c r="J70" l="1"/>
  <c r="K69"/>
  <c r="K70" l="1"/>
  <c r="J71"/>
  <c r="J72" l="1"/>
  <c r="K71"/>
  <c r="J73" l="1"/>
  <c r="K72"/>
  <c r="J74" l="1"/>
  <c r="K73"/>
  <c r="K74" l="1"/>
  <c r="J75"/>
  <c r="J76" l="1"/>
  <c r="K75"/>
  <c r="J77" l="1"/>
  <c r="K76"/>
  <c r="J78" l="1"/>
  <c r="K77"/>
  <c r="K78" l="1"/>
  <c r="J79"/>
  <c r="J80" l="1"/>
  <c r="K79"/>
  <c r="J81" l="1"/>
  <c r="K80"/>
  <c r="J82" l="1"/>
  <c r="K81"/>
  <c r="K82" l="1"/>
  <c r="J83"/>
  <c r="J84" l="1"/>
  <c r="K83"/>
  <c r="J85" l="1"/>
  <c r="K84"/>
  <c r="J86" l="1"/>
  <c r="K85"/>
  <c r="K86" l="1"/>
  <c r="J87"/>
  <c r="J88" l="1"/>
  <c r="K87"/>
  <c r="J89" l="1"/>
  <c r="K88"/>
  <c r="J90" l="1"/>
  <c r="K89"/>
  <c r="K90" l="1"/>
  <c r="J91"/>
  <c r="J92" l="1"/>
  <c r="K91"/>
  <c r="J93" l="1"/>
  <c r="K92"/>
  <c r="J94" l="1"/>
  <c r="K93"/>
  <c r="K94" l="1"/>
  <c r="J95"/>
  <c r="J96" l="1"/>
  <c r="K95"/>
  <c r="J97" l="1"/>
  <c r="K96"/>
  <c r="J98" l="1"/>
  <c r="K97"/>
  <c r="K98" l="1"/>
  <c r="J99"/>
  <c r="J100" l="1"/>
  <c r="K99"/>
  <c r="J101" l="1"/>
  <c r="K100"/>
  <c r="J102" l="1"/>
  <c r="K101"/>
  <c r="K102" l="1"/>
  <c r="J103"/>
  <c r="J104" l="1"/>
  <c r="K103"/>
  <c r="J105" l="1"/>
  <c r="K104"/>
  <c r="J106" l="1"/>
  <c r="K105"/>
  <c r="K106" l="1"/>
  <c r="J107"/>
  <c r="J108" l="1"/>
  <c r="K107"/>
  <c r="J109" l="1"/>
  <c r="K108"/>
  <c r="J110" l="1"/>
  <c r="K109"/>
  <c r="K110" l="1"/>
  <c r="J111"/>
  <c r="J112" l="1"/>
  <c r="K111"/>
  <c r="J113" l="1"/>
  <c r="K112"/>
  <c r="J114" l="1"/>
  <c r="K113"/>
  <c r="K114" l="1"/>
  <c r="J115"/>
  <c r="J116" l="1"/>
  <c r="K115"/>
  <c r="J117" l="1"/>
  <c r="K116"/>
  <c r="J118" l="1"/>
  <c r="K117"/>
  <c r="K118" l="1"/>
  <c r="J119"/>
  <c r="J120" l="1"/>
  <c r="K119"/>
  <c r="J121" l="1"/>
  <c r="K120"/>
  <c r="J122" l="1"/>
  <c r="K121"/>
  <c r="K122" l="1"/>
  <c r="J123"/>
  <c r="J124" l="1"/>
  <c r="K123"/>
  <c r="J125" l="1"/>
  <c r="K124"/>
  <c r="J126" l="1"/>
  <c r="K125"/>
  <c r="K126" l="1"/>
  <c r="J127"/>
  <c r="J128" l="1"/>
  <c r="K127"/>
  <c r="J129" l="1"/>
  <c r="K128"/>
  <c r="J130" l="1"/>
  <c r="K129"/>
  <c r="K130" l="1"/>
  <c r="J131"/>
  <c r="J132" l="1"/>
  <c r="K131"/>
  <c r="J133" l="1"/>
  <c r="K132"/>
  <c r="J134" l="1"/>
  <c r="K133"/>
  <c r="K134" l="1"/>
  <c r="J135"/>
  <c r="J136" l="1"/>
  <c r="K135"/>
  <c r="J137" l="1"/>
  <c r="K136"/>
  <c r="J138" l="1"/>
  <c r="K137"/>
  <c r="K138" l="1"/>
  <c r="J139"/>
  <c r="J140" l="1"/>
  <c r="K139"/>
  <c r="J141" l="1"/>
  <c r="K140"/>
  <c r="J142" l="1"/>
  <c r="K141"/>
  <c r="K142" l="1"/>
  <c r="J143"/>
  <c r="J144" l="1"/>
  <c r="K143"/>
  <c r="J145" l="1"/>
  <c r="K144"/>
  <c r="J146" l="1"/>
  <c r="K145"/>
  <c r="K146" l="1"/>
  <c r="J147"/>
  <c r="J148" l="1"/>
  <c r="K147"/>
  <c r="J149" l="1"/>
  <c r="K148"/>
  <c r="J150" l="1"/>
  <c r="K149"/>
  <c r="K150" l="1"/>
  <c r="J151"/>
  <c r="J152" l="1"/>
  <c r="K151"/>
  <c r="J153" l="1"/>
  <c r="K152"/>
  <c r="J154" l="1"/>
  <c r="K153"/>
  <c r="K154" l="1"/>
  <c r="J155"/>
  <c r="J156" l="1"/>
  <c r="K155"/>
  <c r="J157" l="1"/>
  <c r="K156"/>
  <c r="J158" l="1"/>
  <c r="K157"/>
  <c r="K158" l="1"/>
  <c r="J159"/>
  <c r="J160" l="1"/>
  <c r="K159"/>
  <c r="J161" l="1"/>
  <c r="K160"/>
  <c r="J162" l="1"/>
  <c r="K161"/>
  <c r="K162" l="1"/>
  <c r="J163"/>
  <c r="J164" l="1"/>
  <c r="K163"/>
  <c r="J165" l="1"/>
  <c r="K164"/>
  <c r="J166" l="1"/>
  <c r="K165"/>
  <c r="K166" l="1"/>
  <c r="J167"/>
  <c r="J168" l="1"/>
  <c r="K167"/>
  <c r="J169" l="1"/>
  <c r="K168"/>
  <c r="J170" l="1"/>
  <c r="K169"/>
  <c r="K170" l="1"/>
  <c r="J171"/>
  <c r="J172" l="1"/>
  <c r="K171"/>
  <c r="J173" l="1"/>
  <c r="K172"/>
  <c r="J174" l="1"/>
  <c r="K173"/>
  <c r="K174" l="1"/>
  <c r="J175"/>
  <c r="J176" l="1"/>
  <c r="K175"/>
  <c r="J177" l="1"/>
  <c r="K176"/>
  <c r="J178" l="1"/>
  <c r="K177"/>
  <c r="K178" l="1"/>
  <c r="J179"/>
  <c r="J180" l="1"/>
  <c r="K179"/>
  <c r="J181" l="1"/>
  <c r="K180"/>
  <c r="J182" l="1"/>
  <c r="K181"/>
  <c r="K182" l="1"/>
  <c r="J183"/>
  <c r="J184" l="1"/>
  <c r="K183"/>
  <c r="J185" l="1"/>
  <c r="K184"/>
  <c r="J186" l="1"/>
  <c r="K185"/>
  <c r="K186" l="1"/>
  <c r="J187"/>
  <c r="J188" l="1"/>
  <c r="K187"/>
  <c r="J189" l="1"/>
  <c r="K188"/>
  <c r="J190" l="1"/>
  <c r="K189"/>
  <c r="K190" l="1"/>
  <c r="J191"/>
  <c r="J192" l="1"/>
  <c r="K191"/>
  <c r="J193" l="1"/>
  <c r="K192"/>
  <c r="J194" l="1"/>
  <c r="K193"/>
  <c r="K194" l="1"/>
  <c r="J195"/>
  <c r="J196" l="1"/>
  <c r="K195"/>
  <c r="J197" l="1"/>
  <c r="K196"/>
  <c r="J198" l="1"/>
  <c r="K197"/>
  <c r="K198" l="1"/>
  <c r="J199"/>
  <c r="J200" l="1"/>
  <c r="K199"/>
  <c r="J201" l="1"/>
  <c r="K200"/>
  <c r="J202" l="1"/>
  <c r="K201"/>
  <c r="K202" l="1"/>
  <c r="J203"/>
  <c r="J204" l="1"/>
  <c r="K203"/>
  <c r="J205" l="1"/>
  <c r="K204"/>
  <c r="J206" l="1"/>
  <c r="K205"/>
  <c r="K206" l="1"/>
  <c r="J207"/>
  <c r="J208" l="1"/>
  <c r="K207"/>
  <c r="J209" l="1"/>
  <c r="K208"/>
  <c r="J210" l="1"/>
  <c r="K209"/>
  <c r="K210" l="1"/>
  <c r="J211"/>
  <c r="J212" l="1"/>
  <c r="K211"/>
  <c r="J213" l="1"/>
  <c r="K212"/>
  <c r="J214" l="1"/>
  <c r="K213"/>
  <c r="K214" l="1"/>
  <c r="J215"/>
  <c r="J216" l="1"/>
  <c r="K215"/>
  <c r="J217" l="1"/>
  <c r="K216"/>
  <c r="J218" l="1"/>
  <c r="K217"/>
  <c r="J219" l="1"/>
  <c r="K218"/>
  <c r="J220" l="1"/>
  <c r="K219"/>
  <c r="J221" l="1"/>
  <c r="K220"/>
  <c r="J222" l="1"/>
  <c r="K221"/>
  <c r="K222" l="1"/>
  <c r="J223"/>
  <c r="J224" l="1"/>
  <c r="K223"/>
  <c r="K224" l="1"/>
  <c r="J225"/>
  <c r="J226" l="1"/>
  <c r="K225"/>
  <c r="K226" l="1"/>
  <c r="J227"/>
  <c r="J228" l="1"/>
  <c r="K227"/>
  <c r="K228" l="1"/>
  <c r="J229"/>
  <c r="J230" l="1"/>
  <c r="K229"/>
  <c r="K230" l="1"/>
  <c r="J231"/>
  <c r="J232" l="1"/>
  <c r="K231"/>
  <c r="K232" l="1"/>
  <c r="J233"/>
  <c r="J234" l="1"/>
  <c r="K233"/>
  <c r="K234" l="1"/>
  <c r="S234" s="1"/>
  <c r="J235"/>
  <c r="J236" l="1"/>
  <c r="K235"/>
  <c r="S235" s="1"/>
  <c r="K236" l="1"/>
  <c r="S236" s="1"/>
  <c r="J237"/>
  <c r="J238" l="1"/>
  <c r="K237"/>
  <c r="S237" s="1"/>
  <c r="K238" l="1"/>
  <c r="S238" s="1"/>
  <c r="J239"/>
  <c r="J240" l="1"/>
  <c r="K239"/>
  <c r="S239" s="1"/>
  <c r="K240" l="1"/>
  <c r="S240" s="1"/>
  <c r="J241"/>
  <c r="J242" l="1"/>
  <c r="K241"/>
  <c r="S241" s="1"/>
  <c r="K242" l="1"/>
  <c r="S242" s="1"/>
  <c r="J243"/>
  <c r="J244" l="1"/>
  <c r="K243"/>
  <c r="S243" s="1"/>
  <c r="K244" l="1"/>
  <c r="S244" s="1"/>
  <c r="J245"/>
  <c r="J246" l="1"/>
  <c r="K245"/>
  <c r="S245" s="1"/>
  <c r="K246" l="1"/>
  <c r="S246" s="1"/>
  <c r="J247"/>
  <c r="J248" l="1"/>
  <c r="K247"/>
  <c r="S247" s="1"/>
  <c r="K248" l="1"/>
  <c r="S248" s="1"/>
  <c r="J249"/>
  <c r="J250" l="1"/>
  <c r="K249"/>
  <c r="S249" s="1"/>
  <c r="K250" l="1"/>
  <c r="S250" s="1"/>
  <c r="J251"/>
  <c r="J252" l="1"/>
  <c r="K251"/>
  <c r="S251" s="1"/>
  <c r="K252" l="1"/>
  <c r="S252" s="1"/>
  <c r="J253"/>
  <c r="J254" l="1"/>
  <c r="K253"/>
  <c r="S253" s="1"/>
  <c r="K254" l="1"/>
  <c r="S254" s="1"/>
  <c r="J255"/>
  <c r="J256" l="1"/>
  <c r="K255"/>
  <c r="S255" s="1"/>
  <c r="K256" l="1"/>
  <c r="S256" s="1"/>
  <c r="J257"/>
  <c r="J258" l="1"/>
  <c r="K257"/>
  <c r="S257" s="1"/>
  <c r="K258" l="1"/>
  <c r="S258" s="1"/>
  <c r="J259"/>
  <c r="J260" l="1"/>
  <c r="K259"/>
  <c r="S259" s="1"/>
  <c r="K260" l="1"/>
  <c r="S260" s="1"/>
  <c r="J261"/>
  <c r="J262" l="1"/>
  <c r="K261"/>
  <c r="S261" s="1"/>
  <c r="K262" l="1"/>
  <c r="S262" s="1"/>
  <c r="J263"/>
  <c r="J264" l="1"/>
  <c r="K263"/>
  <c r="S263" s="1"/>
  <c r="K264" l="1"/>
  <c r="S264" s="1"/>
  <c r="J265"/>
  <c r="J266" l="1"/>
  <c r="K265"/>
  <c r="S265" s="1"/>
  <c r="K266" l="1"/>
  <c r="S266" s="1"/>
  <c r="J267"/>
  <c r="J268" l="1"/>
  <c r="K267"/>
  <c r="S267" s="1"/>
  <c r="J269" l="1"/>
  <c r="K268"/>
  <c r="S268" s="1"/>
  <c r="J270" l="1"/>
  <c r="K269"/>
  <c r="S269" s="1"/>
  <c r="K270" l="1"/>
  <c r="J271"/>
  <c r="J272" l="1"/>
  <c r="K271"/>
  <c r="J273" l="1"/>
  <c r="K272"/>
  <c r="J274" l="1"/>
  <c r="K274" s="1"/>
  <c r="K273"/>
</calcChain>
</file>

<file path=xl/sharedStrings.xml><?xml version="1.0" encoding="utf-8"?>
<sst xmlns="http://schemas.openxmlformats.org/spreadsheetml/2006/main" count="92" uniqueCount="67">
  <si>
    <t>column 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</si>
  <si>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</si>
  <si>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</si>
  <si>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</si>
  <si>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</si>
  <si>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</si>
  <si>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</si>
  <si>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</si>
  <si>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</si>
  <si>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</si>
  <si>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</si>
  <si>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</si>
  <si>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</si>
  <si>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</si>
  <si>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</si>
  <si>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</si>
  <si>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</si>
  <si>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</si>
  <si>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Global CO2 Emissions from Fossil-Fuel Burning, Cement Manufacture, and Gas Flaring</t>
  </si>
  <si>
    <t>emissions in megatonnes carbon (MtC)</t>
  </si>
  <si>
    <t>MtC/ppmv=</t>
  </si>
  <si>
    <t>Airborne fraction</t>
  </si>
  <si>
    <t>Year</t>
  </si>
  <si>
    <t>Total</t>
  </si>
  <si>
    <t>Gas</t>
  </si>
  <si>
    <t>Liquids</t>
  </si>
  <si>
    <t>Solids</t>
  </si>
  <si>
    <t>Cement mfg</t>
  </si>
  <si>
    <t>Gas flaring</t>
  </si>
  <si>
    <t>Per capita</t>
  </si>
  <si>
    <t>Fossil fuels sum</t>
  </si>
  <si>
    <t>Cummulative
total</t>
  </si>
  <si>
    <t>Cummulative
in ppmv</t>
  </si>
  <si>
    <t>Mid-year Cummulative since mid-1958</t>
  </si>
  <si>
    <t>Atmospheric
CO2 level</t>
  </si>
  <si>
    <t>CO2 level increase since 1958</t>
  </si>
  <si>
    <t>AF, 1959 to date</t>
  </si>
  <si>
    <t>AF, one year</t>
  </si>
  <si>
    <t>AF, five years</t>
  </si>
  <si>
    <t>AF, ten year</t>
  </si>
  <si>
    <t>Cumulative CO2 emissions since 1979, in ppmv</t>
  </si>
  <si>
    <t>(WAG†)</t>
  </si>
  <si>
    <t>S</t>
  </si>
  <si>
    <t>Sum 1751-2019</t>
  </si>
  <si>
    <t>MtC is sum of anthro emissions, 1751 - 2019</t>
  </si>
  <si>
    <t>Gt CO2 emitted 1751-2019</t>
  </si>
  <si>
    <t>MtC is sum of anthro emissions, 1959 - 2019</t>
  </si>
  <si>
    <t>Equivalent in ppmv</t>
  </si>
  <si>
    <t>MtC is sum of anthro emissions, 1970 - 2019</t>
  </si>
  <si>
    <t>MtC is sum of anthro emissions, 1751 - 1960 =</t>
  </si>
  <si>
    <t xml:space="preserve"> ppmv CO2</t>
  </si>
  <si>
    <t>Sum 1850-2019</t>
  </si>
  <si>
    <t>Gt CO2 emitted 1850-2019</t>
  </si>
  <si>
    <t>MtC is sum of fossil fuel (not incl. cement) emissions, 1870 - 2013</t>
  </si>
  <si>
    <t>MtC is sum of fossil fuel emissions, 1751 - 2019</t>
  </si>
  <si>
    <t>Sum, 1958-2019</t>
  </si>
  <si>
    <t>Gt CO2 emitted 1958-2018</t>
  </si>
  <si>
    <t>Main data source:  https://cdiac.ess-dive.lbl.gov/ftp/ndp030/global.1751_2014.ems</t>
  </si>
  <si>
    <t>Spreadsheet: https://sealevel.info/global.1751_2014.ems5.xlsx</t>
  </si>
  <si>
    <t>PgC to ppmv CO2 conversion factor: https://sealevel.info/conversion_factors.html#co2</t>
  </si>
  <si>
    <t>† WAG = Wild-Ass Guess; for details see:  https://sealevel.info/global.1751_2014.ems5_notes.txt (scroll to the bottom)</t>
  </si>
  <si>
    <t>see also:  https://www.bp.com/content/dam/bp/business-sites/en/global/corporate/pdfs/energy-economics/statistical-review/bp-stats-review-2020-co2-emissions.pdf</t>
  </si>
  <si>
    <t>Atmospheric CO2 levels are from https://sealevel.info/co2.html (view web page source), which takes them from the following sources:</t>
  </si>
  <si>
    <t>1750-1850 CO2 is from http://www1.ncdc.noaa.gov/pub/data/paleo/icecore/antarctica/law/law_co2.txt (Law Dome ice cores) (75 year smoothed)</t>
  </si>
  <si>
    <t>1850-1958 is from http://data.giss.nasa.gov/modelforce/ghgases/Fig1A.ext.txt (ice cores)</t>
  </si>
  <si>
    <t>1959-present is from ftp://aftp.cmdl.noaa.gov/products/trends/co2/co2_annmean_mlo.txt (Mauna Loa measurements began 3/1958)</t>
  </si>
  <si>
    <t>Graphs: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</si>
</sst>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00"/>
  </numFmts>
  <fonts count="8">
    <font>
      <sz val="10"/>
      <name val="Arial"/>
    </font>
    <font>
      <u/>
      <sz val="10"/>
      <color indexed="12"/>
      <name val="Arial"/>
    </font>
    <font>
      <b/>
      <sz val="10"/>
      <name val="Arial"/>
      <family val="2"/>
    </font>
    <font>
      <b/>
      <sz val="13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1" fontId="0" fillId="0" borderId="4" xfId="0" applyNumberFormat="1" applyBorder="1"/>
    <xf numFmtId="3" fontId="2" fillId="0" borderId="3" xfId="0" applyNumberFormat="1" applyFont="1" applyBorder="1"/>
    <xf numFmtId="0" fontId="0" fillId="0" borderId="3" xfId="0" applyBorder="1"/>
    <xf numFmtId="164" fontId="0" fillId="0" borderId="3" xfId="0" applyNumberFormat="1" applyBorder="1"/>
    <xf numFmtId="3" fontId="0" fillId="0" borderId="3" xfId="0" applyNumberFormat="1" applyBorder="1"/>
    <xf numFmtId="165" fontId="0" fillId="0" borderId="3" xfId="0" applyNumberFormat="1" applyBorder="1"/>
    <xf numFmtId="2" fontId="0" fillId="0" borderId="3" xfId="0" applyNumberFormat="1" applyBorder="1"/>
    <xf numFmtId="1" fontId="0" fillId="0" borderId="4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1" fontId="0" fillId="0" borderId="5" xfId="0" applyNumberFormat="1" applyBorder="1" applyAlignment="1">
      <alignment horizontal="right"/>
    </xf>
    <xf numFmtId="3" fontId="2" fillId="0" borderId="6" xfId="0" applyNumberFormat="1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164" fontId="0" fillId="0" borderId="6" xfId="0" applyNumberFormat="1" applyBorder="1"/>
    <xf numFmtId="2" fontId="0" fillId="0" borderId="6" xfId="0" applyNumberFormat="1" applyBorder="1"/>
    <xf numFmtId="165" fontId="0" fillId="0" borderId="6" xfId="0" applyNumberFormat="1" applyBorder="1"/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3" fontId="2" fillId="0" borderId="0" xfId="0" applyNumberFormat="1" applyFont="1"/>
    <xf numFmtId="3" fontId="0" fillId="0" borderId="0" xfId="0" applyNumberFormat="1"/>
    <xf numFmtId="0" fontId="0" fillId="0" borderId="0" xfId="0" applyAlignment="1">
      <alignment horizontal="left"/>
    </xf>
    <xf numFmtId="166" fontId="2" fillId="0" borderId="0" xfId="0" applyNumberFormat="1" applyFont="1"/>
    <xf numFmtId="2" fontId="2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right" wrapText="1"/>
    </xf>
    <xf numFmtId="0" fontId="0" fillId="0" borderId="0" xfId="0" applyBorder="1"/>
  </cellXfs>
  <cellStyles count="2">
    <cellStyle name="Hyperlink" xfId="1" builtinId="8"/>
    <cellStyle name="Normal" xfId="0" builtinId="0"/>
  </cellStyles>
  <dxfs count="1">
    <dxf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Slope = Fraction of anthropogenic CO2 remaining in the atmosphere, 1980-2014</a:t>
            </a:r>
          </a:p>
        </c:rich>
      </c:tx>
      <c:layout>
        <c:manualLayout>
          <c:xMode val="edge"/>
          <c:yMode val="edge"/>
          <c:x val="0.11847133757961786"/>
          <c:y val="2.97397769516728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993630573248401E-2"/>
          <c:y val="0.13197026022304825"/>
          <c:w val="0.85987261146496852"/>
          <c:h val="0.74907063197026025"/>
        </c:manualLayout>
      </c:layout>
      <c:scatterChart>
        <c:scatterStyle val="lineMarker"/>
        <c:ser>
          <c:idx val="0"/>
          <c:order val="0"/>
          <c:tx>
            <c:v>airborne fraction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forward val="1"/>
            <c:dispEq val="1"/>
            <c:trendlineLbl>
              <c:layout>
                <c:manualLayout>
                  <c:x val="-0.40814296938997291"/>
                  <c:y val="-5.7212051981012903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global.1751_2014.ems5!$S$234:$S$269</c:f>
              <c:numCache>
                <c:formatCode>0.0</c:formatCode>
                <c:ptCount val="36"/>
                <c:pt idx="0">
                  <c:v>0</c:v>
                </c:pt>
                <c:pt idx="1">
                  <c:v>2.4139344262295168</c:v>
                </c:pt>
                <c:pt idx="2">
                  <c:v>4.7536429872495489</c:v>
                </c:pt>
                <c:pt idx="3">
                  <c:v>7.0733151183970904</c:v>
                </c:pt>
                <c:pt idx="4">
                  <c:v>9.3843351548269567</c:v>
                </c:pt>
                <c:pt idx="5">
                  <c:v>11.778688524590166</c:v>
                </c:pt>
                <c:pt idx="6">
                  <c:v>14.245446265938071</c:v>
                </c:pt>
                <c:pt idx="7">
                  <c:v>16.787795992714024</c:v>
                </c:pt>
                <c:pt idx="8">
                  <c:v>19.394808743169406</c:v>
                </c:pt>
                <c:pt idx="9">
                  <c:v>22.09790528233151</c:v>
                </c:pt>
                <c:pt idx="10">
                  <c:v>24.86020036429872</c:v>
                </c:pt>
                <c:pt idx="11">
                  <c:v>27.626138433515479</c:v>
                </c:pt>
                <c:pt idx="12">
                  <c:v>30.423041894353375</c:v>
                </c:pt>
                <c:pt idx="13">
                  <c:v>33.190801457194908</c:v>
                </c:pt>
                <c:pt idx="14">
                  <c:v>35.954918032786892</c:v>
                </c:pt>
                <c:pt idx="15">
                  <c:v>38.766393442622956</c:v>
                </c:pt>
                <c:pt idx="16">
                  <c:v>41.637522768670308</c:v>
                </c:pt>
                <c:pt idx="17">
                  <c:v>44.573770491803273</c:v>
                </c:pt>
                <c:pt idx="18">
                  <c:v>47.559198542805106</c:v>
                </c:pt>
                <c:pt idx="19">
                  <c:v>50.553734061930783</c:v>
                </c:pt>
                <c:pt idx="20">
                  <c:v>53.541438979963573</c:v>
                </c:pt>
                <c:pt idx="21">
                  <c:v>56.607468123861565</c:v>
                </c:pt>
                <c:pt idx="22">
                  <c:v>59.746357012750451</c:v>
                </c:pt>
                <c:pt idx="23">
                  <c:v>62.931238615664853</c:v>
                </c:pt>
                <c:pt idx="24">
                  <c:v>66.290072859744981</c:v>
                </c:pt>
                <c:pt idx="25">
                  <c:v>69.816029143897993</c:v>
                </c:pt>
                <c:pt idx="26">
                  <c:v>73.478142076502735</c:v>
                </c:pt>
                <c:pt idx="27">
                  <c:v>77.274134790528223</c:v>
                </c:pt>
                <c:pt idx="28">
                  <c:v>81.146174863387984</c:v>
                </c:pt>
                <c:pt idx="29">
                  <c:v>85.142531876138435</c:v>
                </c:pt>
                <c:pt idx="30">
                  <c:v>89.102914389799651</c:v>
                </c:pt>
                <c:pt idx="31">
                  <c:v>93.259562841530055</c:v>
                </c:pt>
                <c:pt idx="32">
                  <c:v>97.586976320582892</c:v>
                </c:pt>
                <c:pt idx="33">
                  <c:v>101.99180327868854</c:v>
                </c:pt>
                <c:pt idx="34">
                  <c:v>106.44216757741347</c:v>
                </c:pt>
                <c:pt idx="35">
                  <c:v>110.92987249544626</c:v>
                </c:pt>
              </c:numCache>
            </c:numRef>
          </c:xVal>
          <c:yVal>
            <c:numRef>
              <c:f>global.1751_2014.ems5!$M$234:$M$269</c:f>
              <c:numCache>
                <c:formatCode>0.00</c:formatCode>
                <c:ptCount val="36"/>
                <c:pt idx="0">
                  <c:v>336.84</c:v>
                </c:pt>
                <c:pt idx="1">
                  <c:v>338.75</c:v>
                </c:pt>
                <c:pt idx="2">
                  <c:v>340.11</c:v>
                </c:pt>
                <c:pt idx="3">
                  <c:v>341.45</c:v>
                </c:pt>
                <c:pt idx="4">
                  <c:v>343.05</c:v>
                </c:pt>
                <c:pt idx="5">
                  <c:v>344.65</c:v>
                </c:pt>
                <c:pt idx="6">
                  <c:v>346.12</c:v>
                </c:pt>
                <c:pt idx="7">
                  <c:v>347.42</c:v>
                </c:pt>
                <c:pt idx="8">
                  <c:v>349.19</c:v>
                </c:pt>
                <c:pt idx="9">
                  <c:v>351.57</c:v>
                </c:pt>
                <c:pt idx="10">
                  <c:v>353.12</c:v>
                </c:pt>
                <c:pt idx="11">
                  <c:v>354.39</c:v>
                </c:pt>
                <c:pt idx="12">
                  <c:v>355.61</c:v>
                </c:pt>
                <c:pt idx="13">
                  <c:v>356.45</c:v>
                </c:pt>
                <c:pt idx="14">
                  <c:v>357.1</c:v>
                </c:pt>
                <c:pt idx="15">
                  <c:v>358.83</c:v>
                </c:pt>
                <c:pt idx="16">
                  <c:v>360.82</c:v>
                </c:pt>
                <c:pt idx="17">
                  <c:v>362.61</c:v>
                </c:pt>
                <c:pt idx="18">
                  <c:v>363.73</c:v>
                </c:pt>
                <c:pt idx="19">
                  <c:v>366.7</c:v>
                </c:pt>
                <c:pt idx="20">
                  <c:v>368.38</c:v>
                </c:pt>
                <c:pt idx="21">
                  <c:v>369.55</c:v>
                </c:pt>
                <c:pt idx="22">
                  <c:v>371.14</c:v>
                </c:pt>
                <c:pt idx="23">
                  <c:v>373.28</c:v>
                </c:pt>
                <c:pt idx="24">
                  <c:v>375.8</c:v>
                </c:pt>
                <c:pt idx="25">
                  <c:v>377.52</c:v>
                </c:pt>
                <c:pt idx="26">
                  <c:v>379.8</c:v>
                </c:pt>
                <c:pt idx="27">
                  <c:v>381.9</c:v>
                </c:pt>
                <c:pt idx="28">
                  <c:v>383.79</c:v>
                </c:pt>
                <c:pt idx="29">
                  <c:v>385.6</c:v>
                </c:pt>
                <c:pt idx="30">
                  <c:v>387.43</c:v>
                </c:pt>
                <c:pt idx="31">
                  <c:v>389.9</c:v>
                </c:pt>
                <c:pt idx="32">
                  <c:v>391.65</c:v>
                </c:pt>
                <c:pt idx="33">
                  <c:v>393.85</c:v>
                </c:pt>
                <c:pt idx="34">
                  <c:v>396.52</c:v>
                </c:pt>
                <c:pt idx="35">
                  <c:v>398.65</c:v>
                </c:pt>
              </c:numCache>
            </c:numRef>
          </c:yVal>
        </c:ser>
        <c:axId val="121781248"/>
        <c:axId val="126223488"/>
      </c:scatterChart>
      <c:valAx>
        <c:axId val="12178124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Anthropogenic CO2 emissions since 1979, ppmv</a:t>
                </a:r>
              </a:p>
            </c:rich>
          </c:tx>
          <c:layout>
            <c:manualLayout>
              <c:xMode val="edge"/>
              <c:yMode val="edge"/>
              <c:x val="0.30700636942675175"/>
              <c:y val="0.9479553903345729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223488"/>
        <c:crosses val="autoZero"/>
        <c:crossBetween val="midCat"/>
      </c:valAx>
      <c:valAx>
        <c:axId val="126223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Atmospheric CO2</a:t>
                </a:r>
              </a:p>
            </c:rich>
          </c:tx>
          <c:layout>
            <c:manualLayout>
              <c:xMode val="edge"/>
              <c:yMode val="edge"/>
              <c:x val="1.6560509554140134E-2"/>
              <c:y val="0.3847583643122679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81248"/>
        <c:crosses val="autoZero"/>
        <c:crossBetween val="midCat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757961783439518"/>
          <c:y val="0.75093004956331488"/>
          <c:w val="0.15923566878980891"/>
          <c:h val="7.620824760419776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paperSize="0" orientation="portrait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Airborne CO2 Fraction, 1959-2019, 10 year running window
(column R)</a:t>
            </a:r>
          </a:p>
        </c:rich>
      </c:tx>
      <c:layout>
        <c:manualLayout>
          <c:xMode val="edge"/>
          <c:yMode val="edge"/>
          <c:x val="0.17285531370038418"/>
          <c:y val="1.666666666666667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8591549295774739E-2"/>
          <c:y val="0.12407407407407411"/>
          <c:w val="0.85787451984635088"/>
          <c:h val="0.7500000000000003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forward val="2"/>
            <c:backward val="1"/>
            <c:dispEq val="1"/>
            <c:trendlineLbl>
              <c:layout>
                <c:manualLayout>
                  <c:x val="-0.55093462225448975"/>
                  <c:y val="-0.31798498294223443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y = -0.0017x + 4.039</a:t>
                    </a:r>
                  </a:p>
                </c:rich>
              </c:tx>
              <c:numFmt formatCode="General" sourceLinked="0"/>
              <c:spPr>
                <a:solidFill>
                  <a:srgbClr val="FFFFCC"/>
                </a:solidFill>
                <a:ln w="25400">
                  <a:noFill/>
                </a:ln>
              </c:spPr>
            </c:trendlineLbl>
          </c:trendline>
          <c:xVal>
            <c:numRef>
              <c:f>global.1751_2014.ems5!$A$219:$A$270</c:f>
              <c:numCache>
                <c:formatCode>0</c:formatCode>
                <c:ptCount val="52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  <c:pt idx="48">
                  <c:v>2012</c:v>
                </c:pt>
                <c:pt idx="49">
                  <c:v>2013</c:v>
                </c:pt>
                <c:pt idx="50">
                  <c:v>2014</c:v>
                </c:pt>
                <c:pt idx="51">
                  <c:v>2015</c:v>
                </c:pt>
              </c:numCache>
            </c:numRef>
          </c:xVal>
          <c:yVal>
            <c:numRef>
              <c:f>global.1751_2014.ems5!$R$219:$R$270</c:f>
              <c:numCache>
                <c:formatCode>0.000</c:formatCode>
                <c:ptCount val="52"/>
                <c:pt idx="0">
                  <c:v>0.5855797201828542</c:v>
                </c:pt>
                <c:pt idx="1">
                  <c:v>0.62988360911231067</c:v>
                </c:pt>
                <c:pt idx="2">
                  <c:v>0.6101932703884404</c:v>
                </c:pt>
                <c:pt idx="3">
                  <c:v>0.57555649495742534</c:v>
                </c:pt>
                <c:pt idx="4">
                  <c:v>0.56830663944561055</c:v>
                </c:pt>
                <c:pt idx="5">
                  <c:v>0.64293707634371777</c:v>
                </c:pt>
                <c:pt idx="6">
                  <c:v>0.60679174189496832</c:v>
                </c:pt>
                <c:pt idx="7">
                  <c:v>0.6113499647922741</c:v>
                </c:pt>
                <c:pt idx="8">
                  <c:v>0.56701852973234956</c:v>
                </c:pt>
                <c:pt idx="9">
                  <c:v>0.59758933880539378</c:v>
                </c:pt>
                <c:pt idx="10">
                  <c:v>0.61063127109111148</c:v>
                </c:pt>
                <c:pt idx="11">
                  <c:v>0.58346730445181139</c:v>
                </c:pt>
                <c:pt idx="12">
                  <c:v>0.6054576521463978</c:v>
                </c:pt>
                <c:pt idx="13">
                  <c:v>0.62446570709778615</c:v>
                </c:pt>
                <c:pt idx="14">
                  <c:v>0.62338294334725652</c:v>
                </c:pt>
                <c:pt idx="15">
                  <c:v>0.58829875269248133</c:v>
                </c:pt>
                <c:pt idx="16">
                  <c:v>0.62978505812052077</c:v>
                </c:pt>
                <c:pt idx="17">
                  <c:v>0.64399581896509583</c:v>
                </c:pt>
                <c:pt idx="18">
                  <c:v>0.65009056175233615</c:v>
                </c:pt>
                <c:pt idx="19">
                  <c:v>0.64044353728580306</c:v>
                </c:pt>
                <c:pt idx="20">
                  <c:v>0.66430920621854772</c:v>
                </c:pt>
                <c:pt idx="21">
                  <c:v>0.65914212229320612</c:v>
                </c:pt>
                <c:pt idx="22">
                  <c:v>0.62469538646222633</c:v>
                </c:pt>
                <c:pt idx="23">
                  <c:v>0.60925753561967488</c:v>
                </c:pt>
                <c:pt idx="24">
                  <c:v>0.57929724596391274</c:v>
                </c:pt>
                <c:pt idx="25">
                  <c:v>0.53332757145450038</c:v>
                </c:pt>
                <c:pt idx="26">
                  <c:v>0.52951655415171694</c:v>
                </c:pt>
                <c:pt idx="27">
                  <c:v>0.540642114254132</c:v>
                </c:pt>
                <c:pt idx="28">
                  <c:v>0.55058124468726011</c:v>
                </c:pt>
                <c:pt idx="29">
                  <c:v>0.51974639244060727</c:v>
                </c:pt>
                <c:pt idx="30">
                  <c:v>0.53443806398687421</c:v>
                </c:pt>
                <c:pt idx="31">
                  <c:v>0.53415412080686653</c:v>
                </c:pt>
                <c:pt idx="32">
                  <c:v>0.52581771660072585</c:v>
                </c:pt>
                <c:pt idx="33">
                  <c:v>0.53271913587478548</c:v>
                </c:pt>
                <c:pt idx="34">
                  <c:v>0.56989267871461113</c:v>
                </c:pt>
                <c:pt idx="35">
                  <c:v>0.62254900474508401</c:v>
                </c:pt>
                <c:pt idx="36">
                  <c:v>0.60894563096712906</c:v>
                </c:pt>
                <c:pt idx="37">
                  <c:v>0.60359112861766673</c:v>
                </c:pt>
                <c:pt idx="38">
                  <c:v>0.59775971551942997</c:v>
                </c:pt>
                <c:pt idx="39">
                  <c:v>0.60524377090961567</c:v>
                </c:pt>
                <c:pt idx="40">
                  <c:v>0.55444914971211889</c:v>
                </c:pt>
                <c:pt idx="41">
                  <c:v>0.54311976630963998</c:v>
                </c:pt>
                <c:pt idx="42">
                  <c:v>0.56360598053991251</c:v>
                </c:pt>
                <c:pt idx="43">
                  <c:v>0.55065788025870166</c:v>
                </c:pt>
                <c:pt idx="44">
                  <c:v>0.53497225758697375</c:v>
                </c:pt>
                <c:pt idx="45">
                  <c:v>0.52314870279561387</c:v>
                </c:pt>
                <c:pt idx="46">
                  <c:v>0.52002106914714785</c:v>
                </c:pt>
                <c:pt idx="47">
                  <c:v>0.50653855645678691</c:v>
                </c:pt>
                <c:pt idx="48">
                  <c:v>0.52848398668519592</c:v>
                </c:pt>
                <c:pt idx="49">
                  <c:v>0.52973709731267971</c:v>
                </c:pt>
                <c:pt idx="50">
                  <c:v>0.52523604791918743</c:v>
                </c:pt>
                <c:pt idx="51">
                  <c:v>0.54156504054602306</c:v>
                </c:pt>
              </c:numCache>
            </c:numRef>
          </c:yVal>
        </c:ser>
        <c:axId val="152915328"/>
        <c:axId val="125113856"/>
      </c:scatterChart>
      <c:valAx>
        <c:axId val="15291532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(window center)</a:t>
                </a:r>
              </a:p>
            </c:rich>
          </c:tx>
          <c:layout>
            <c:manualLayout>
              <c:xMode val="edge"/>
              <c:yMode val="edge"/>
              <c:x val="0.42509603072983365"/>
              <c:y val="0.9407407407407407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13856"/>
        <c:crosses val="autoZero"/>
        <c:crossBetween val="midCat"/>
      </c:valAx>
      <c:valAx>
        <c:axId val="125113856"/>
        <c:scaling>
          <c:orientation val="minMax"/>
          <c:max val="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Airborne fraction</a:t>
                </a:r>
              </a:p>
            </c:rich>
          </c:tx>
          <c:layout>
            <c:manualLayout>
              <c:xMode val="edge"/>
              <c:yMode val="edge"/>
              <c:x val="1.6645326504481441E-2"/>
              <c:y val="0.37962962962962987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915328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751646621698086"/>
          <c:y val="0.75740877714260912"/>
          <c:w val="0.16005131645333784"/>
          <c:h val="7.59260632343447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301</xdr:row>
      <xdr:rowOff>19050</xdr:rowOff>
    </xdr:from>
    <xdr:to>
      <xdr:col>9</xdr:col>
      <xdr:colOff>561975</xdr:colOff>
      <xdr:row>332</xdr:row>
      <xdr:rowOff>123825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790575</xdr:colOff>
      <xdr:row>301</xdr:row>
      <xdr:rowOff>19050</xdr:rowOff>
    </xdr:from>
    <xdr:to>
      <xdr:col>19</xdr:col>
      <xdr:colOff>238125</xdr:colOff>
      <xdr:row>332</xdr:row>
      <xdr:rowOff>142875</xdr:rowOff>
    </xdr:to>
    <xdr:graphicFrame macro="">
      <xdr:nvGraphicFramePr>
        <xdr:cNvPr id="10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level.info/conversion_factors.html" TargetMode="External"/><Relationship Id="rId2" Type="http://schemas.openxmlformats.org/officeDocument/2006/relationships/hyperlink" Target="https://sealevel.info/global.1751_2014.ems5.xlsx" TargetMode="External"/><Relationship Id="rId1" Type="http://schemas.openxmlformats.org/officeDocument/2006/relationships/hyperlink" Target="https://cdiac.ess-dive.lbl.gov/ftp/ndp030/global.1751_2014.ems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bp.com/content/dam/bp/business-sites/en/global/corporate/pdfs/energy-economics/statistical-review/bp-stats-review-2020-co2-emissions.pdf" TargetMode="External"/><Relationship Id="rId4" Type="http://schemas.openxmlformats.org/officeDocument/2006/relationships/hyperlink" Target="https://sealevel.info/global.1751_2014.ems5_notes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0"/>
  <sheetViews>
    <sheetView showGridLines="0" tabSelected="1" topLeftCell="M260" zoomScaleNormal="100" workbookViewId="0">
      <selection activeCell="S2" sqref="S2"/>
    </sheetView>
  </sheetViews>
  <sheetFormatPr defaultRowHeight="12.75"/>
  <cols>
    <col min="1" max="1" width="23.85546875" customWidth="1"/>
    <col min="2" max="2" width="10.140625" style="1" customWidth="1"/>
    <col min="4" max="4" width="10.140625" customWidth="1"/>
    <col min="6" max="6" width="12.85546875" customWidth="1"/>
    <col min="7" max="7" width="12.42578125" customWidth="1"/>
    <col min="8" max="8" width="11.42578125" customWidth="1"/>
    <col min="9" max="9" width="10.5703125" customWidth="1"/>
    <col min="10" max="11" width="13.85546875" customWidth="1"/>
    <col min="12" max="12" width="15.42578125" customWidth="1"/>
    <col min="13" max="13" width="13.85546875" customWidth="1"/>
    <col min="14" max="14" width="13" customWidth="1"/>
    <col min="15" max="15" width="10.42578125" customWidth="1"/>
    <col min="18" max="18" width="9.28515625" customWidth="1"/>
    <col min="19" max="19" width="11.85546875" customWidth="1"/>
  </cols>
  <sheetData>
    <row r="1" spans="1:19" s="54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42</v>
      </c>
    </row>
    <row r="2" spans="1:19" ht="16.5" customHeight="1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3"/>
      <c r="K2" s="3"/>
      <c r="L2" s="3"/>
      <c r="M2" s="3"/>
    </row>
    <row r="3" spans="1:19" ht="16.5" customHeight="1">
      <c r="A3" s="4"/>
      <c r="B3" s="44" t="s">
        <v>19</v>
      </c>
      <c r="C3" s="44"/>
      <c r="D3" s="44"/>
      <c r="E3" s="44"/>
      <c r="F3" s="44"/>
      <c r="G3" s="44"/>
      <c r="H3" s="44"/>
      <c r="I3" s="44"/>
      <c r="J3" s="4" t="s">
        <v>20</v>
      </c>
      <c r="K3" s="5">
        <v>2196</v>
      </c>
      <c r="L3" s="3"/>
      <c r="M3" s="3"/>
      <c r="O3" s="45" t="s">
        <v>21</v>
      </c>
      <c r="P3" s="46"/>
      <c r="Q3" s="46"/>
      <c r="R3" s="47"/>
    </row>
    <row r="4" spans="1:19" s="6" customFormat="1" ht="45" customHeight="1">
      <c r="A4" s="7" t="s">
        <v>22</v>
      </c>
      <c r="B4" s="8" t="s">
        <v>23</v>
      </c>
      <c r="C4" s="8" t="s">
        <v>24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30</v>
      </c>
      <c r="J4" s="9" t="s">
        <v>31</v>
      </c>
      <c r="K4" s="9" t="s">
        <v>32</v>
      </c>
      <c r="L4" s="9" t="s">
        <v>33</v>
      </c>
      <c r="M4" s="9" t="s">
        <v>34</v>
      </c>
      <c r="N4" s="9" t="s">
        <v>35</v>
      </c>
      <c r="O4" s="8" t="s">
        <v>36</v>
      </c>
      <c r="P4" s="8" t="s">
        <v>37</v>
      </c>
      <c r="Q4" s="8" t="s">
        <v>38</v>
      </c>
      <c r="R4" s="8" t="s">
        <v>39</v>
      </c>
    </row>
    <row r="5" spans="1:19" ht="12.75" customHeight="1">
      <c r="A5" s="10">
        <v>1750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3">
        <v>277</v>
      </c>
      <c r="N5" s="12"/>
      <c r="O5" s="12"/>
      <c r="P5" s="12"/>
      <c r="Q5" s="12"/>
      <c r="R5" s="12"/>
    </row>
    <row r="6" spans="1:19" ht="12.75" customHeight="1">
      <c r="A6" s="10">
        <v>1751</v>
      </c>
      <c r="B6" s="11">
        <v>3</v>
      </c>
      <c r="C6" s="12">
        <v>0</v>
      </c>
      <c r="D6" s="12">
        <v>0</v>
      </c>
      <c r="E6" s="12">
        <v>3</v>
      </c>
      <c r="F6" s="12">
        <v>0</v>
      </c>
      <c r="G6" s="12">
        <v>0</v>
      </c>
      <c r="H6" s="12"/>
      <c r="I6" s="12">
        <v>3</v>
      </c>
      <c r="J6" s="14">
        <f>B6</f>
        <v>3</v>
      </c>
      <c r="K6" s="15">
        <f t="shared" ref="K6:K69" si="0">J6/$K$3</f>
        <v>1.366120218579235E-3</v>
      </c>
      <c r="L6" s="12"/>
      <c r="M6" s="13"/>
      <c r="N6" s="12"/>
      <c r="O6" s="12"/>
      <c r="P6" s="12"/>
      <c r="Q6" s="12"/>
      <c r="R6" s="12"/>
    </row>
    <row r="7" spans="1:19" ht="12.75" customHeight="1">
      <c r="A7" s="10">
        <v>1752</v>
      </c>
      <c r="B7" s="11">
        <v>3</v>
      </c>
      <c r="C7" s="12">
        <v>0</v>
      </c>
      <c r="D7" s="12">
        <v>0</v>
      </c>
      <c r="E7" s="12">
        <v>3</v>
      </c>
      <c r="F7" s="12">
        <v>0</v>
      </c>
      <c r="G7" s="12">
        <v>0</v>
      </c>
      <c r="H7" s="12"/>
      <c r="I7" s="12">
        <f t="shared" ref="I7:I70" si="1">C7+D7+E7+G7</f>
        <v>3</v>
      </c>
      <c r="J7" s="14">
        <f t="shared" ref="J7:J70" si="2">B7+J6</f>
        <v>6</v>
      </c>
      <c r="K7" s="15">
        <f t="shared" si="0"/>
        <v>2.7322404371584699E-3</v>
      </c>
      <c r="L7" s="12"/>
      <c r="M7" s="13"/>
      <c r="N7" s="12"/>
      <c r="O7" s="12"/>
      <c r="P7" s="12"/>
      <c r="Q7" s="12"/>
      <c r="R7" s="12"/>
    </row>
    <row r="8" spans="1:19" ht="12.75" customHeight="1">
      <c r="A8" s="10">
        <v>1753</v>
      </c>
      <c r="B8" s="11">
        <v>3</v>
      </c>
      <c r="C8" s="12">
        <v>0</v>
      </c>
      <c r="D8" s="12">
        <v>0</v>
      </c>
      <c r="E8" s="12">
        <v>3</v>
      </c>
      <c r="F8" s="12">
        <v>0</v>
      </c>
      <c r="G8" s="12">
        <v>0</v>
      </c>
      <c r="H8" s="12"/>
      <c r="I8" s="12">
        <f t="shared" si="1"/>
        <v>3</v>
      </c>
      <c r="J8" s="14">
        <f t="shared" si="2"/>
        <v>9</v>
      </c>
      <c r="K8" s="15">
        <f t="shared" si="0"/>
        <v>4.0983606557377051E-3</v>
      </c>
      <c r="L8" s="12"/>
      <c r="M8" s="13"/>
      <c r="N8" s="12"/>
      <c r="O8" s="12"/>
      <c r="P8" s="12"/>
      <c r="Q8" s="12"/>
      <c r="R8" s="12"/>
    </row>
    <row r="9" spans="1:19" ht="12.75" customHeight="1">
      <c r="A9" s="10">
        <v>1754</v>
      </c>
      <c r="B9" s="11">
        <v>3</v>
      </c>
      <c r="C9" s="12">
        <v>0</v>
      </c>
      <c r="D9" s="12">
        <v>0</v>
      </c>
      <c r="E9" s="12">
        <v>3</v>
      </c>
      <c r="F9" s="12">
        <v>0</v>
      </c>
      <c r="G9" s="12">
        <v>0</v>
      </c>
      <c r="H9" s="12"/>
      <c r="I9" s="12">
        <f t="shared" si="1"/>
        <v>3</v>
      </c>
      <c r="J9" s="14">
        <f t="shared" si="2"/>
        <v>12</v>
      </c>
      <c r="K9" s="15">
        <f t="shared" si="0"/>
        <v>5.4644808743169399E-3</v>
      </c>
      <c r="L9" s="12"/>
      <c r="M9" s="13"/>
      <c r="N9" s="12"/>
      <c r="O9" s="12"/>
      <c r="P9" s="12"/>
      <c r="Q9" s="12"/>
      <c r="R9" s="12"/>
    </row>
    <row r="10" spans="1:19" ht="12.75" customHeight="1">
      <c r="A10" s="10">
        <v>1755</v>
      </c>
      <c r="B10" s="11">
        <v>3</v>
      </c>
      <c r="C10" s="12">
        <v>0</v>
      </c>
      <c r="D10" s="12">
        <v>0</v>
      </c>
      <c r="E10" s="12">
        <v>3</v>
      </c>
      <c r="F10" s="12">
        <v>0</v>
      </c>
      <c r="G10" s="12">
        <v>0</v>
      </c>
      <c r="H10" s="12"/>
      <c r="I10" s="12">
        <f t="shared" si="1"/>
        <v>3</v>
      </c>
      <c r="J10" s="14">
        <f t="shared" si="2"/>
        <v>15</v>
      </c>
      <c r="K10" s="15">
        <f t="shared" si="0"/>
        <v>6.8306010928961746E-3</v>
      </c>
      <c r="L10" s="12"/>
      <c r="M10" s="13">
        <v>277.2</v>
      </c>
      <c r="N10" s="12"/>
      <c r="O10" s="12"/>
      <c r="P10" s="12"/>
      <c r="Q10" s="12"/>
      <c r="R10" s="12"/>
    </row>
    <row r="11" spans="1:19" ht="12.75" customHeight="1">
      <c r="A11" s="10">
        <v>1756</v>
      </c>
      <c r="B11" s="11">
        <v>3</v>
      </c>
      <c r="C11" s="12">
        <v>0</v>
      </c>
      <c r="D11" s="12">
        <v>0</v>
      </c>
      <c r="E11" s="12">
        <v>3</v>
      </c>
      <c r="F11" s="12">
        <v>0</v>
      </c>
      <c r="G11" s="12">
        <v>0</v>
      </c>
      <c r="H11" s="12"/>
      <c r="I11" s="12">
        <f t="shared" si="1"/>
        <v>3</v>
      </c>
      <c r="J11" s="14">
        <f t="shared" si="2"/>
        <v>18</v>
      </c>
      <c r="K11" s="15">
        <f t="shared" si="0"/>
        <v>8.1967213114754103E-3</v>
      </c>
      <c r="L11" s="12"/>
      <c r="M11" s="13"/>
      <c r="N11" s="12"/>
      <c r="O11" s="12"/>
      <c r="P11" s="12"/>
      <c r="Q11" s="12"/>
      <c r="R11" s="12"/>
    </row>
    <row r="12" spans="1:19" ht="12.75" customHeight="1">
      <c r="A12" s="10">
        <v>1757</v>
      </c>
      <c r="B12" s="11">
        <v>3</v>
      </c>
      <c r="C12" s="12">
        <v>0</v>
      </c>
      <c r="D12" s="12">
        <v>0</v>
      </c>
      <c r="E12" s="12">
        <v>3</v>
      </c>
      <c r="F12" s="12">
        <v>0</v>
      </c>
      <c r="G12" s="12">
        <v>0</v>
      </c>
      <c r="H12" s="12"/>
      <c r="I12" s="12">
        <f t="shared" si="1"/>
        <v>3</v>
      </c>
      <c r="J12" s="14">
        <f t="shared" si="2"/>
        <v>21</v>
      </c>
      <c r="K12" s="15">
        <f t="shared" si="0"/>
        <v>9.562841530054645E-3</v>
      </c>
      <c r="L12" s="12"/>
      <c r="M12" s="13"/>
      <c r="N12" s="12"/>
      <c r="O12" s="12"/>
      <c r="P12" s="12"/>
      <c r="Q12" s="12"/>
      <c r="R12" s="12"/>
    </row>
    <row r="13" spans="1:19" ht="12.75" customHeight="1">
      <c r="A13" s="10">
        <v>1758</v>
      </c>
      <c r="B13" s="11">
        <v>3</v>
      </c>
      <c r="C13" s="12">
        <v>0</v>
      </c>
      <c r="D13" s="12">
        <v>0</v>
      </c>
      <c r="E13" s="12">
        <v>3</v>
      </c>
      <c r="F13" s="12">
        <v>0</v>
      </c>
      <c r="G13" s="12">
        <v>0</v>
      </c>
      <c r="H13" s="12"/>
      <c r="I13" s="12">
        <f t="shared" si="1"/>
        <v>3</v>
      </c>
      <c r="J13" s="14">
        <f t="shared" si="2"/>
        <v>24</v>
      </c>
      <c r="K13" s="15">
        <f t="shared" si="0"/>
        <v>1.092896174863388E-2</v>
      </c>
      <c r="L13" s="12"/>
      <c r="M13" s="13"/>
      <c r="N13" s="12"/>
      <c r="O13" s="12"/>
      <c r="P13" s="12"/>
      <c r="Q13" s="12"/>
      <c r="R13" s="12"/>
    </row>
    <row r="14" spans="1:19" ht="12.75" customHeight="1">
      <c r="A14" s="10">
        <v>1759</v>
      </c>
      <c r="B14" s="11">
        <v>3</v>
      </c>
      <c r="C14" s="12">
        <v>0</v>
      </c>
      <c r="D14" s="12">
        <v>0</v>
      </c>
      <c r="E14" s="12">
        <v>3</v>
      </c>
      <c r="F14" s="12">
        <v>0</v>
      </c>
      <c r="G14" s="12">
        <v>0</v>
      </c>
      <c r="H14" s="12"/>
      <c r="I14" s="12">
        <f t="shared" si="1"/>
        <v>3</v>
      </c>
      <c r="J14" s="14">
        <f t="shared" si="2"/>
        <v>27</v>
      </c>
      <c r="K14" s="15">
        <f t="shared" si="0"/>
        <v>1.2295081967213115E-2</v>
      </c>
      <c r="L14" s="12"/>
      <c r="M14" s="13"/>
      <c r="N14" s="12"/>
      <c r="O14" s="12"/>
      <c r="P14" s="12"/>
      <c r="Q14" s="12"/>
      <c r="R14" s="12"/>
    </row>
    <row r="15" spans="1:19" ht="12.75" customHeight="1">
      <c r="A15" s="10">
        <v>1760</v>
      </c>
      <c r="B15" s="11">
        <v>3</v>
      </c>
      <c r="C15" s="12">
        <v>0</v>
      </c>
      <c r="D15" s="12">
        <v>0</v>
      </c>
      <c r="E15" s="12">
        <v>3</v>
      </c>
      <c r="F15" s="12">
        <v>0</v>
      </c>
      <c r="G15" s="12">
        <v>0</v>
      </c>
      <c r="H15" s="12"/>
      <c r="I15" s="12">
        <f t="shared" si="1"/>
        <v>3</v>
      </c>
      <c r="J15" s="14">
        <f t="shared" si="2"/>
        <v>30</v>
      </c>
      <c r="K15" s="15">
        <f t="shared" si="0"/>
        <v>1.3661202185792349E-2</v>
      </c>
      <c r="L15" s="12"/>
      <c r="M15" s="13">
        <v>277.60000000000002</v>
      </c>
      <c r="N15" s="12"/>
      <c r="O15" s="12"/>
      <c r="P15" s="12"/>
      <c r="Q15" s="12"/>
      <c r="R15" s="12"/>
    </row>
    <row r="16" spans="1:19" ht="12.75" customHeight="1">
      <c r="A16" s="10">
        <v>1761</v>
      </c>
      <c r="B16" s="11">
        <v>3</v>
      </c>
      <c r="C16" s="12">
        <v>0</v>
      </c>
      <c r="D16" s="12">
        <v>0</v>
      </c>
      <c r="E16" s="12">
        <v>3</v>
      </c>
      <c r="F16" s="12">
        <v>0</v>
      </c>
      <c r="G16" s="12">
        <v>0</v>
      </c>
      <c r="H16" s="12"/>
      <c r="I16" s="12">
        <f t="shared" si="1"/>
        <v>3</v>
      </c>
      <c r="J16" s="14">
        <f t="shared" si="2"/>
        <v>33</v>
      </c>
      <c r="K16" s="15">
        <f t="shared" si="0"/>
        <v>1.5027322404371584E-2</v>
      </c>
      <c r="L16" s="12"/>
      <c r="M16" s="13"/>
      <c r="N16" s="12"/>
      <c r="O16" s="12"/>
      <c r="P16" s="12"/>
      <c r="Q16" s="12"/>
      <c r="R16" s="12"/>
    </row>
    <row r="17" spans="1:18" ht="12.75" customHeight="1">
      <c r="A17" s="10">
        <v>1762</v>
      </c>
      <c r="B17" s="11">
        <v>3</v>
      </c>
      <c r="C17" s="12">
        <v>0</v>
      </c>
      <c r="D17" s="12">
        <v>0</v>
      </c>
      <c r="E17" s="12">
        <v>3</v>
      </c>
      <c r="F17" s="12">
        <v>0</v>
      </c>
      <c r="G17" s="12">
        <v>0</v>
      </c>
      <c r="H17" s="12"/>
      <c r="I17" s="12">
        <f t="shared" si="1"/>
        <v>3</v>
      </c>
      <c r="J17" s="14">
        <f t="shared" si="2"/>
        <v>36</v>
      </c>
      <c r="K17" s="15">
        <f t="shared" si="0"/>
        <v>1.6393442622950821E-2</v>
      </c>
      <c r="L17" s="12"/>
      <c r="M17" s="13"/>
      <c r="N17" s="12"/>
      <c r="O17" s="12"/>
      <c r="P17" s="12"/>
      <c r="Q17" s="12"/>
      <c r="R17" s="12"/>
    </row>
    <row r="18" spans="1:18" ht="12.75" customHeight="1">
      <c r="A18" s="10">
        <v>1763</v>
      </c>
      <c r="B18" s="11">
        <v>3</v>
      </c>
      <c r="C18" s="12">
        <v>0</v>
      </c>
      <c r="D18" s="12">
        <v>0</v>
      </c>
      <c r="E18" s="12">
        <v>3</v>
      </c>
      <c r="F18" s="12">
        <v>0</v>
      </c>
      <c r="G18" s="12">
        <v>0</v>
      </c>
      <c r="H18" s="12"/>
      <c r="I18" s="12">
        <f t="shared" si="1"/>
        <v>3</v>
      </c>
      <c r="J18" s="14">
        <f t="shared" si="2"/>
        <v>39</v>
      </c>
      <c r="K18" s="15">
        <f t="shared" si="0"/>
        <v>1.7759562841530054E-2</v>
      </c>
      <c r="L18" s="12"/>
      <c r="M18" s="13"/>
      <c r="N18" s="12"/>
      <c r="O18" s="12"/>
      <c r="P18" s="12"/>
      <c r="Q18" s="12"/>
      <c r="R18" s="12"/>
    </row>
    <row r="19" spans="1:18" ht="12.75" customHeight="1">
      <c r="A19" s="10">
        <v>1764</v>
      </c>
      <c r="B19" s="11">
        <v>3</v>
      </c>
      <c r="C19" s="12">
        <v>0</v>
      </c>
      <c r="D19" s="12">
        <v>0</v>
      </c>
      <c r="E19" s="12">
        <v>3</v>
      </c>
      <c r="F19" s="12">
        <v>0</v>
      </c>
      <c r="G19" s="12">
        <v>0</v>
      </c>
      <c r="H19" s="12"/>
      <c r="I19" s="12">
        <f t="shared" si="1"/>
        <v>3</v>
      </c>
      <c r="J19" s="14">
        <f t="shared" si="2"/>
        <v>42</v>
      </c>
      <c r="K19" s="15">
        <f t="shared" si="0"/>
        <v>1.912568306010929E-2</v>
      </c>
      <c r="L19" s="12"/>
      <c r="M19" s="13"/>
      <c r="N19" s="12"/>
      <c r="O19" s="12"/>
      <c r="P19" s="12"/>
      <c r="Q19" s="12"/>
      <c r="R19" s="12"/>
    </row>
    <row r="20" spans="1:18" ht="12.75" customHeight="1">
      <c r="A20" s="10">
        <v>1765</v>
      </c>
      <c r="B20" s="11">
        <v>3</v>
      </c>
      <c r="C20" s="12">
        <v>0</v>
      </c>
      <c r="D20" s="12">
        <v>0</v>
      </c>
      <c r="E20" s="12">
        <v>3</v>
      </c>
      <c r="F20" s="12">
        <v>0</v>
      </c>
      <c r="G20" s="12">
        <v>0</v>
      </c>
      <c r="H20" s="12"/>
      <c r="I20" s="12">
        <f t="shared" si="1"/>
        <v>3</v>
      </c>
      <c r="J20" s="14">
        <f t="shared" si="2"/>
        <v>45</v>
      </c>
      <c r="K20" s="15">
        <f t="shared" si="0"/>
        <v>2.0491803278688523E-2</v>
      </c>
      <c r="L20" s="12"/>
      <c r="M20" s="13">
        <v>278</v>
      </c>
      <c r="N20" s="12"/>
      <c r="O20" s="12"/>
      <c r="P20" s="12"/>
      <c r="Q20" s="12"/>
      <c r="R20" s="12"/>
    </row>
    <row r="21" spans="1:18" ht="12.75" customHeight="1">
      <c r="A21" s="10">
        <v>1766</v>
      </c>
      <c r="B21" s="11">
        <v>3</v>
      </c>
      <c r="C21" s="12">
        <v>0</v>
      </c>
      <c r="D21" s="12">
        <v>0</v>
      </c>
      <c r="E21" s="12">
        <v>3</v>
      </c>
      <c r="F21" s="12">
        <v>0</v>
      </c>
      <c r="G21" s="12">
        <v>0</v>
      </c>
      <c r="H21" s="12"/>
      <c r="I21" s="12">
        <f t="shared" si="1"/>
        <v>3</v>
      </c>
      <c r="J21" s="14">
        <f t="shared" si="2"/>
        <v>48</v>
      </c>
      <c r="K21" s="15">
        <f t="shared" si="0"/>
        <v>2.185792349726776E-2</v>
      </c>
      <c r="L21" s="12"/>
      <c r="M21" s="13"/>
      <c r="N21" s="12"/>
      <c r="O21" s="12"/>
      <c r="P21" s="12"/>
      <c r="Q21" s="12"/>
      <c r="R21" s="12"/>
    </row>
    <row r="22" spans="1:18" ht="12.75" customHeight="1">
      <c r="A22" s="10">
        <v>1767</v>
      </c>
      <c r="B22" s="11">
        <v>3</v>
      </c>
      <c r="C22" s="12">
        <v>0</v>
      </c>
      <c r="D22" s="12">
        <v>0</v>
      </c>
      <c r="E22" s="12">
        <v>3</v>
      </c>
      <c r="F22" s="12">
        <v>0</v>
      </c>
      <c r="G22" s="12">
        <v>0</v>
      </c>
      <c r="H22" s="12"/>
      <c r="I22" s="12">
        <f t="shared" si="1"/>
        <v>3</v>
      </c>
      <c r="J22" s="14">
        <f t="shared" si="2"/>
        <v>51</v>
      </c>
      <c r="K22" s="15">
        <f t="shared" si="0"/>
        <v>2.3224043715846996E-2</v>
      </c>
      <c r="L22" s="12"/>
      <c r="M22" s="13"/>
      <c r="N22" s="12"/>
      <c r="O22" s="12"/>
      <c r="P22" s="12"/>
      <c r="Q22" s="12"/>
      <c r="R22" s="12"/>
    </row>
    <row r="23" spans="1:18" ht="12.75" customHeight="1">
      <c r="A23" s="10">
        <v>1768</v>
      </c>
      <c r="B23" s="11">
        <v>3</v>
      </c>
      <c r="C23" s="12">
        <v>0</v>
      </c>
      <c r="D23" s="12">
        <v>0</v>
      </c>
      <c r="E23" s="12">
        <v>3</v>
      </c>
      <c r="F23" s="12">
        <v>0</v>
      </c>
      <c r="G23" s="12">
        <v>0</v>
      </c>
      <c r="H23" s="12"/>
      <c r="I23" s="12">
        <f t="shared" si="1"/>
        <v>3</v>
      </c>
      <c r="J23" s="14">
        <f t="shared" si="2"/>
        <v>54</v>
      </c>
      <c r="K23" s="15">
        <f t="shared" si="0"/>
        <v>2.4590163934426229E-2</v>
      </c>
      <c r="L23" s="12"/>
      <c r="M23" s="13"/>
      <c r="N23" s="12"/>
      <c r="O23" s="12"/>
      <c r="P23" s="12"/>
      <c r="Q23" s="12"/>
      <c r="R23" s="12"/>
    </row>
    <row r="24" spans="1:18" ht="12.75" customHeight="1">
      <c r="A24" s="10">
        <v>1769</v>
      </c>
      <c r="B24" s="11">
        <v>3</v>
      </c>
      <c r="C24" s="12">
        <v>0</v>
      </c>
      <c r="D24" s="12">
        <v>0</v>
      </c>
      <c r="E24" s="12">
        <v>3</v>
      </c>
      <c r="F24" s="12">
        <v>0</v>
      </c>
      <c r="G24" s="12">
        <v>0</v>
      </c>
      <c r="H24" s="12"/>
      <c r="I24" s="12">
        <f t="shared" si="1"/>
        <v>3</v>
      </c>
      <c r="J24" s="14">
        <f t="shared" si="2"/>
        <v>57</v>
      </c>
      <c r="K24" s="15">
        <f t="shared" si="0"/>
        <v>2.5956284153005466E-2</v>
      </c>
      <c r="L24" s="12"/>
      <c r="M24" s="13"/>
      <c r="N24" s="12"/>
      <c r="O24" s="12"/>
      <c r="P24" s="12"/>
      <c r="Q24" s="12"/>
      <c r="R24" s="12"/>
    </row>
    <row r="25" spans="1:18" ht="12.75" customHeight="1">
      <c r="A25" s="10">
        <v>1770</v>
      </c>
      <c r="B25" s="11">
        <v>3</v>
      </c>
      <c r="C25" s="12">
        <v>0</v>
      </c>
      <c r="D25" s="12">
        <v>0</v>
      </c>
      <c r="E25" s="12">
        <v>3</v>
      </c>
      <c r="F25" s="12">
        <v>0</v>
      </c>
      <c r="G25" s="12">
        <v>0</v>
      </c>
      <c r="H25" s="12"/>
      <c r="I25" s="12">
        <f t="shared" si="1"/>
        <v>3</v>
      </c>
      <c r="J25" s="14">
        <f t="shared" si="2"/>
        <v>60</v>
      </c>
      <c r="K25" s="15">
        <f t="shared" si="0"/>
        <v>2.7322404371584699E-2</v>
      </c>
      <c r="L25" s="12"/>
      <c r="M25" s="13">
        <v>278.60000000000002</v>
      </c>
      <c r="N25" s="12"/>
      <c r="O25" s="12"/>
      <c r="P25" s="12"/>
      <c r="Q25" s="12"/>
      <c r="R25" s="12"/>
    </row>
    <row r="26" spans="1:18" ht="12.75" customHeight="1">
      <c r="A26" s="10">
        <v>1771</v>
      </c>
      <c r="B26" s="11">
        <v>4</v>
      </c>
      <c r="C26" s="12">
        <v>0</v>
      </c>
      <c r="D26" s="12">
        <v>0</v>
      </c>
      <c r="E26" s="12">
        <v>4</v>
      </c>
      <c r="F26" s="12">
        <v>0</v>
      </c>
      <c r="G26" s="12">
        <v>0</v>
      </c>
      <c r="H26" s="12"/>
      <c r="I26" s="12">
        <f t="shared" si="1"/>
        <v>4</v>
      </c>
      <c r="J26" s="14">
        <f t="shared" si="2"/>
        <v>64</v>
      </c>
      <c r="K26" s="15">
        <f t="shared" si="0"/>
        <v>2.9143897996357013E-2</v>
      </c>
      <c r="L26" s="12"/>
      <c r="M26" s="13"/>
      <c r="N26" s="12"/>
      <c r="O26" s="12"/>
      <c r="P26" s="12"/>
      <c r="Q26" s="12"/>
      <c r="R26" s="12"/>
    </row>
    <row r="27" spans="1:18" ht="12.75" customHeight="1">
      <c r="A27" s="10">
        <v>1772</v>
      </c>
      <c r="B27" s="11">
        <v>4</v>
      </c>
      <c r="C27" s="12">
        <v>0</v>
      </c>
      <c r="D27" s="12">
        <v>0</v>
      </c>
      <c r="E27" s="12">
        <v>4</v>
      </c>
      <c r="F27" s="12">
        <v>0</v>
      </c>
      <c r="G27" s="12">
        <v>0</v>
      </c>
      <c r="H27" s="12"/>
      <c r="I27" s="12">
        <f t="shared" si="1"/>
        <v>4</v>
      </c>
      <c r="J27" s="14">
        <f t="shared" si="2"/>
        <v>68</v>
      </c>
      <c r="K27" s="15">
        <f t="shared" si="0"/>
        <v>3.0965391621129327E-2</v>
      </c>
      <c r="L27" s="12"/>
      <c r="M27" s="13"/>
      <c r="N27" s="12"/>
      <c r="O27" s="12"/>
      <c r="P27" s="12"/>
      <c r="Q27" s="12"/>
      <c r="R27" s="12"/>
    </row>
    <row r="28" spans="1:18" ht="12.75" customHeight="1">
      <c r="A28" s="10">
        <v>1773</v>
      </c>
      <c r="B28" s="11">
        <v>4</v>
      </c>
      <c r="C28" s="12">
        <v>0</v>
      </c>
      <c r="D28" s="12">
        <v>0</v>
      </c>
      <c r="E28" s="12">
        <v>4</v>
      </c>
      <c r="F28" s="12">
        <v>0</v>
      </c>
      <c r="G28" s="12">
        <v>0</v>
      </c>
      <c r="H28" s="12"/>
      <c r="I28" s="12">
        <f t="shared" si="1"/>
        <v>4</v>
      </c>
      <c r="J28" s="14">
        <f t="shared" si="2"/>
        <v>72</v>
      </c>
      <c r="K28" s="15">
        <f t="shared" si="0"/>
        <v>3.2786885245901641E-2</v>
      </c>
      <c r="L28" s="12"/>
      <c r="M28" s="13"/>
      <c r="N28" s="12"/>
      <c r="O28" s="12"/>
      <c r="P28" s="12"/>
      <c r="Q28" s="12"/>
      <c r="R28" s="12"/>
    </row>
    <row r="29" spans="1:18" ht="12.75" customHeight="1">
      <c r="A29" s="10">
        <v>1774</v>
      </c>
      <c r="B29" s="11">
        <v>4</v>
      </c>
      <c r="C29" s="12">
        <v>0</v>
      </c>
      <c r="D29" s="12">
        <v>0</v>
      </c>
      <c r="E29" s="12">
        <v>4</v>
      </c>
      <c r="F29" s="12">
        <v>0</v>
      </c>
      <c r="G29" s="12">
        <v>0</v>
      </c>
      <c r="H29" s="12"/>
      <c r="I29" s="12">
        <f t="shared" si="1"/>
        <v>4</v>
      </c>
      <c r="J29" s="14">
        <f t="shared" si="2"/>
        <v>76</v>
      </c>
      <c r="K29" s="15">
        <f t="shared" si="0"/>
        <v>3.4608378870673952E-2</v>
      </c>
      <c r="L29" s="12"/>
      <c r="M29" s="13"/>
      <c r="N29" s="12"/>
      <c r="O29" s="12"/>
      <c r="P29" s="12"/>
      <c r="Q29" s="12"/>
      <c r="R29" s="12"/>
    </row>
    <row r="30" spans="1:18" ht="12.75" customHeight="1">
      <c r="A30" s="10">
        <v>1775</v>
      </c>
      <c r="B30" s="11">
        <v>4</v>
      </c>
      <c r="C30" s="12">
        <v>0</v>
      </c>
      <c r="D30" s="12">
        <v>0</v>
      </c>
      <c r="E30" s="12">
        <v>4</v>
      </c>
      <c r="F30" s="12">
        <v>0</v>
      </c>
      <c r="G30" s="12">
        <v>0</v>
      </c>
      <c r="H30" s="12"/>
      <c r="I30" s="12">
        <f t="shared" si="1"/>
        <v>4</v>
      </c>
      <c r="J30" s="14">
        <f t="shared" si="2"/>
        <v>80</v>
      </c>
      <c r="K30" s="15">
        <f t="shared" si="0"/>
        <v>3.6429872495446269E-2</v>
      </c>
      <c r="L30" s="12"/>
      <c r="M30" s="13">
        <v>279.3</v>
      </c>
      <c r="N30" s="12"/>
      <c r="O30" s="12"/>
      <c r="P30" s="12"/>
      <c r="Q30" s="12"/>
      <c r="R30" s="12"/>
    </row>
    <row r="31" spans="1:18" ht="12.75" customHeight="1">
      <c r="A31" s="10">
        <v>1776</v>
      </c>
      <c r="B31" s="11">
        <v>4</v>
      </c>
      <c r="C31" s="12">
        <v>0</v>
      </c>
      <c r="D31" s="12">
        <v>0</v>
      </c>
      <c r="E31" s="12">
        <v>4</v>
      </c>
      <c r="F31" s="12">
        <v>0</v>
      </c>
      <c r="G31" s="12">
        <v>0</v>
      </c>
      <c r="H31" s="12"/>
      <c r="I31" s="12">
        <f t="shared" si="1"/>
        <v>4</v>
      </c>
      <c r="J31" s="14">
        <f t="shared" si="2"/>
        <v>84</v>
      </c>
      <c r="K31" s="15">
        <f t="shared" si="0"/>
        <v>3.825136612021858E-2</v>
      </c>
      <c r="L31" s="12"/>
      <c r="M31" s="13"/>
      <c r="N31" s="12"/>
      <c r="O31" s="12"/>
      <c r="P31" s="12"/>
      <c r="Q31" s="12"/>
      <c r="R31" s="12"/>
    </row>
    <row r="32" spans="1:18" ht="12.75" customHeight="1">
      <c r="A32" s="10">
        <v>1777</v>
      </c>
      <c r="B32" s="11">
        <v>4</v>
      </c>
      <c r="C32" s="12">
        <v>0</v>
      </c>
      <c r="D32" s="12">
        <v>0</v>
      </c>
      <c r="E32" s="12">
        <v>4</v>
      </c>
      <c r="F32" s="12">
        <v>0</v>
      </c>
      <c r="G32" s="12">
        <v>0</v>
      </c>
      <c r="H32" s="12"/>
      <c r="I32" s="12">
        <f t="shared" si="1"/>
        <v>4</v>
      </c>
      <c r="J32" s="14">
        <f t="shared" si="2"/>
        <v>88</v>
      </c>
      <c r="K32" s="15">
        <f t="shared" si="0"/>
        <v>4.0072859744990891E-2</v>
      </c>
      <c r="L32" s="12"/>
      <c r="M32" s="13"/>
      <c r="N32" s="12"/>
      <c r="O32" s="12"/>
      <c r="P32" s="12"/>
      <c r="Q32" s="12"/>
      <c r="R32" s="12"/>
    </row>
    <row r="33" spans="1:18" ht="12.75" customHeight="1">
      <c r="A33" s="10">
        <v>1778</v>
      </c>
      <c r="B33" s="11">
        <v>4</v>
      </c>
      <c r="C33" s="12">
        <v>0</v>
      </c>
      <c r="D33" s="12">
        <v>0</v>
      </c>
      <c r="E33" s="12">
        <v>4</v>
      </c>
      <c r="F33" s="12">
        <v>0</v>
      </c>
      <c r="G33" s="12">
        <v>0</v>
      </c>
      <c r="H33" s="12"/>
      <c r="I33" s="12">
        <f t="shared" si="1"/>
        <v>4</v>
      </c>
      <c r="J33" s="14">
        <f t="shared" si="2"/>
        <v>92</v>
      </c>
      <c r="K33" s="15">
        <f t="shared" si="0"/>
        <v>4.1894353369763208E-2</v>
      </c>
      <c r="L33" s="12"/>
      <c r="M33" s="13"/>
      <c r="N33" s="12"/>
      <c r="O33" s="12"/>
      <c r="P33" s="12"/>
      <c r="Q33" s="12"/>
      <c r="R33" s="12"/>
    </row>
    <row r="34" spans="1:18" ht="12.75" customHeight="1">
      <c r="A34" s="10">
        <v>1779</v>
      </c>
      <c r="B34" s="11">
        <v>4</v>
      </c>
      <c r="C34" s="12">
        <v>0</v>
      </c>
      <c r="D34" s="12">
        <v>0</v>
      </c>
      <c r="E34" s="12">
        <v>4</v>
      </c>
      <c r="F34" s="12">
        <v>0</v>
      </c>
      <c r="G34" s="12">
        <v>0</v>
      </c>
      <c r="H34" s="12"/>
      <c r="I34" s="12">
        <f t="shared" si="1"/>
        <v>4</v>
      </c>
      <c r="J34" s="14">
        <f t="shared" si="2"/>
        <v>96</v>
      </c>
      <c r="K34" s="15">
        <f t="shared" si="0"/>
        <v>4.3715846994535519E-2</v>
      </c>
      <c r="L34" s="12"/>
      <c r="M34" s="13"/>
      <c r="N34" s="12"/>
      <c r="O34" s="12"/>
      <c r="P34" s="12"/>
      <c r="Q34" s="12"/>
      <c r="R34" s="12"/>
    </row>
    <row r="35" spans="1:18" ht="12.75" customHeight="1">
      <c r="A35" s="10">
        <v>1780</v>
      </c>
      <c r="B35" s="11">
        <v>4</v>
      </c>
      <c r="C35" s="12">
        <v>0</v>
      </c>
      <c r="D35" s="12">
        <v>0</v>
      </c>
      <c r="E35" s="12">
        <v>4</v>
      </c>
      <c r="F35" s="12">
        <v>0</v>
      </c>
      <c r="G35" s="12">
        <v>0</v>
      </c>
      <c r="H35" s="12"/>
      <c r="I35" s="12">
        <f t="shared" si="1"/>
        <v>4</v>
      </c>
      <c r="J35" s="14">
        <f t="shared" si="2"/>
        <v>100</v>
      </c>
      <c r="K35" s="15">
        <f t="shared" si="0"/>
        <v>4.553734061930783E-2</v>
      </c>
      <c r="L35" s="12"/>
      <c r="M35" s="13">
        <v>280.10000000000002</v>
      </c>
      <c r="N35" s="12"/>
      <c r="O35" s="12"/>
      <c r="P35" s="12"/>
      <c r="Q35" s="12"/>
      <c r="R35" s="12"/>
    </row>
    <row r="36" spans="1:18" ht="12.75" customHeight="1">
      <c r="A36" s="10">
        <v>1781</v>
      </c>
      <c r="B36" s="11">
        <v>5</v>
      </c>
      <c r="C36" s="12">
        <v>0</v>
      </c>
      <c r="D36" s="12">
        <v>0</v>
      </c>
      <c r="E36" s="12">
        <v>5</v>
      </c>
      <c r="F36" s="12">
        <v>0</v>
      </c>
      <c r="G36" s="12">
        <v>0</v>
      </c>
      <c r="H36" s="12"/>
      <c r="I36" s="12">
        <f t="shared" si="1"/>
        <v>5</v>
      </c>
      <c r="J36" s="14">
        <f t="shared" si="2"/>
        <v>105</v>
      </c>
      <c r="K36" s="15">
        <f t="shared" si="0"/>
        <v>4.7814207650273222E-2</v>
      </c>
      <c r="L36" s="12"/>
      <c r="M36" s="13"/>
      <c r="N36" s="12"/>
      <c r="O36" s="12"/>
      <c r="P36" s="12"/>
      <c r="Q36" s="12"/>
      <c r="R36" s="12"/>
    </row>
    <row r="37" spans="1:18" ht="12.75" customHeight="1">
      <c r="A37" s="10">
        <v>1782</v>
      </c>
      <c r="B37" s="11">
        <v>5</v>
      </c>
      <c r="C37" s="12">
        <v>0</v>
      </c>
      <c r="D37" s="12">
        <v>0</v>
      </c>
      <c r="E37" s="12">
        <v>5</v>
      </c>
      <c r="F37" s="12">
        <v>0</v>
      </c>
      <c r="G37" s="12">
        <v>0</v>
      </c>
      <c r="H37" s="12"/>
      <c r="I37" s="12">
        <f t="shared" si="1"/>
        <v>5</v>
      </c>
      <c r="J37" s="14">
        <f t="shared" si="2"/>
        <v>110</v>
      </c>
      <c r="K37" s="15">
        <f t="shared" si="0"/>
        <v>5.0091074681238613E-2</v>
      </c>
      <c r="L37" s="12"/>
      <c r="M37" s="13"/>
      <c r="N37" s="12"/>
      <c r="O37" s="12"/>
      <c r="P37" s="12"/>
      <c r="Q37" s="12"/>
      <c r="R37" s="12"/>
    </row>
    <row r="38" spans="1:18" ht="12.75" customHeight="1">
      <c r="A38" s="10">
        <v>1783</v>
      </c>
      <c r="B38" s="11">
        <v>5</v>
      </c>
      <c r="C38" s="12">
        <v>0</v>
      </c>
      <c r="D38" s="12">
        <v>0</v>
      </c>
      <c r="E38" s="12">
        <v>5</v>
      </c>
      <c r="F38" s="12">
        <v>0</v>
      </c>
      <c r="G38" s="12">
        <v>0</v>
      </c>
      <c r="H38" s="12"/>
      <c r="I38" s="12">
        <f t="shared" si="1"/>
        <v>5</v>
      </c>
      <c r="J38" s="14">
        <f t="shared" si="2"/>
        <v>115</v>
      </c>
      <c r="K38" s="15">
        <f t="shared" si="0"/>
        <v>5.2367941712204005E-2</v>
      </c>
      <c r="L38" s="12"/>
      <c r="M38" s="13"/>
      <c r="N38" s="12"/>
      <c r="O38" s="12"/>
      <c r="P38" s="12"/>
      <c r="Q38" s="12"/>
      <c r="R38" s="12"/>
    </row>
    <row r="39" spans="1:18" ht="12.75" customHeight="1">
      <c r="A39" s="10">
        <v>1784</v>
      </c>
      <c r="B39" s="11">
        <v>5</v>
      </c>
      <c r="C39" s="12">
        <v>0</v>
      </c>
      <c r="D39" s="12">
        <v>0</v>
      </c>
      <c r="E39" s="12">
        <v>5</v>
      </c>
      <c r="F39" s="12">
        <v>0</v>
      </c>
      <c r="G39" s="12">
        <v>0</v>
      </c>
      <c r="H39" s="12"/>
      <c r="I39" s="12">
        <f t="shared" si="1"/>
        <v>5</v>
      </c>
      <c r="J39" s="14">
        <f t="shared" si="2"/>
        <v>120</v>
      </c>
      <c r="K39" s="15">
        <f t="shared" si="0"/>
        <v>5.4644808743169397E-2</v>
      </c>
      <c r="L39" s="12"/>
      <c r="M39" s="13"/>
      <c r="N39" s="12"/>
      <c r="O39" s="12"/>
      <c r="P39" s="12"/>
      <c r="Q39" s="12"/>
      <c r="R39" s="12"/>
    </row>
    <row r="40" spans="1:18" ht="12.75" customHeight="1">
      <c r="A40" s="10">
        <v>1785</v>
      </c>
      <c r="B40" s="11">
        <v>5</v>
      </c>
      <c r="C40" s="12">
        <v>0</v>
      </c>
      <c r="D40" s="12">
        <v>0</v>
      </c>
      <c r="E40" s="12">
        <v>5</v>
      </c>
      <c r="F40" s="12">
        <v>0</v>
      </c>
      <c r="G40" s="12">
        <v>0</v>
      </c>
      <c r="H40" s="12"/>
      <c r="I40" s="12">
        <f t="shared" si="1"/>
        <v>5</v>
      </c>
      <c r="J40" s="14">
        <f t="shared" si="2"/>
        <v>125</v>
      </c>
      <c r="K40" s="15">
        <f t="shared" si="0"/>
        <v>5.6921675774134789E-2</v>
      </c>
      <c r="L40" s="12"/>
      <c r="M40" s="13">
        <v>280.8</v>
      </c>
      <c r="N40" s="12"/>
      <c r="O40" s="12"/>
      <c r="P40" s="12"/>
      <c r="Q40" s="12"/>
      <c r="R40" s="12"/>
    </row>
    <row r="41" spans="1:18" ht="12.75" customHeight="1">
      <c r="A41" s="10">
        <v>1786</v>
      </c>
      <c r="B41" s="11">
        <v>5</v>
      </c>
      <c r="C41" s="12">
        <v>0</v>
      </c>
      <c r="D41" s="12">
        <v>0</v>
      </c>
      <c r="E41" s="12">
        <v>5</v>
      </c>
      <c r="F41" s="12">
        <v>0</v>
      </c>
      <c r="G41" s="12">
        <v>0</v>
      </c>
      <c r="H41" s="12"/>
      <c r="I41" s="12">
        <f t="shared" si="1"/>
        <v>5</v>
      </c>
      <c r="J41" s="14">
        <f t="shared" si="2"/>
        <v>130</v>
      </c>
      <c r="K41" s="15">
        <f t="shared" si="0"/>
        <v>5.9198542805100181E-2</v>
      </c>
      <c r="L41" s="12"/>
      <c r="M41" s="13"/>
      <c r="N41" s="12"/>
      <c r="O41" s="12"/>
      <c r="P41" s="12"/>
      <c r="Q41" s="12"/>
      <c r="R41" s="12"/>
    </row>
    <row r="42" spans="1:18" ht="12.75" customHeight="1">
      <c r="A42" s="10">
        <v>1787</v>
      </c>
      <c r="B42" s="11">
        <v>5</v>
      </c>
      <c r="C42" s="12">
        <v>0</v>
      </c>
      <c r="D42" s="12">
        <v>0</v>
      </c>
      <c r="E42" s="12">
        <v>5</v>
      </c>
      <c r="F42" s="12">
        <v>0</v>
      </c>
      <c r="G42" s="12">
        <v>0</v>
      </c>
      <c r="H42" s="12"/>
      <c r="I42" s="12">
        <f t="shared" si="1"/>
        <v>5</v>
      </c>
      <c r="J42" s="14">
        <f t="shared" si="2"/>
        <v>135</v>
      </c>
      <c r="K42" s="15">
        <f t="shared" si="0"/>
        <v>6.1475409836065573E-2</v>
      </c>
      <c r="L42" s="12"/>
      <c r="M42" s="13"/>
      <c r="N42" s="12"/>
      <c r="O42" s="12"/>
      <c r="P42" s="12"/>
      <c r="Q42" s="12"/>
      <c r="R42" s="12"/>
    </row>
    <row r="43" spans="1:18" ht="12.75" customHeight="1">
      <c r="A43" s="10">
        <v>1788</v>
      </c>
      <c r="B43" s="11">
        <v>5</v>
      </c>
      <c r="C43" s="12">
        <v>0</v>
      </c>
      <c r="D43" s="12">
        <v>0</v>
      </c>
      <c r="E43" s="12">
        <v>5</v>
      </c>
      <c r="F43" s="12">
        <v>0</v>
      </c>
      <c r="G43" s="12">
        <v>0</v>
      </c>
      <c r="H43" s="12"/>
      <c r="I43" s="12">
        <f t="shared" si="1"/>
        <v>5</v>
      </c>
      <c r="J43" s="14">
        <f t="shared" si="2"/>
        <v>140</v>
      </c>
      <c r="K43" s="15">
        <f t="shared" si="0"/>
        <v>6.3752276867030971E-2</v>
      </c>
      <c r="L43" s="12"/>
      <c r="M43" s="13"/>
      <c r="N43" s="12"/>
      <c r="O43" s="12"/>
      <c r="P43" s="12"/>
      <c r="Q43" s="12"/>
      <c r="R43" s="12"/>
    </row>
    <row r="44" spans="1:18" ht="12.75" customHeight="1">
      <c r="A44" s="10">
        <v>1789</v>
      </c>
      <c r="B44" s="11">
        <v>5</v>
      </c>
      <c r="C44" s="12">
        <v>0</v>
      </c>
      <c r="D44" s="12">
        <v>0</v>
      </c>
      <c r="E44" s="12">
        <v>5</v>
      </c>
      <c r="F44" s="12">
        <v>0</v>
      </c>
      <c r="G44" s="12">
        <v>0</v>
      </c>
      <c r="H44" s="12"/>
      <c r="I44" s="12">
        <f t="shared" si="1"/>
        <v>5</v>
      </c>
      <c r="J44" s="14">
        <f t="shared" si="2"/>
        <v>145</v>
      </c>
      <c r="K44" s="15">
        <f t="shared" si="0"/>
        <v>6.6029143897996356E-2</v>
      </c>
      <c r="L44" s="12"/>
      <c r="M44" s="13"/>
      <c r="N44" s="12"/>
      <c r="O44" s="12"/>
      <c r="P44" s="12"/>
      <c r="Q44" s="12"/>
      <c r="R44" s="12"/>
    </row>
    <row r="45" spans="1:18" ht="12.75" customHeight="1">
      <c r="A45" s="10">
        <v>1790</v>
      </c>
      <c r="B45" s="11">
        <v>5</v>
      </c>
      <c r="C45" s="12">
        <v>0</v>
      </c>
      <c r="D45" s="12">
        <v>0</v>
      </c>
      <c r="E45" s="12">
        <v>5</v>
      </c>
      <c r="F45" s="12">
        <v>0</v>
      </c>
      <c r="G45" s="12">
        <v>0</v>
      </c>
      <c r="H45" s="12"/>
      <c r="I45" s="12">
        <f t="shared" si="1"/>
        <v>5</v>
      </c>
      <c r="J45" s="14">
        <f t="shared" si="2"/>
        <v>150</v>
      </c>
      <c r="K45" s="15">
        <f t="shared" si="0"/>
        <v>6.8306010928961755E-2</v>
      </c>
      <c r="L45" s="12"/>
      <c r="M45" s="13">
        <v>281.60000000000002</v>
      </c>
      <c r="N45" s="12"/>
      <c r="O45" s="12"/>
      <c r="P45" s="12"/>
      <c r="Q45" s="12"/>
      <c r="R45" s="12"/>
    </row>
    <row r="46" spans="1:18" ht="12.75" customHeight="1">
      <c r="A46" s="10">
        <v>1791</v>
      </c>
      <c r="B46" s="11">
        <v>6</v>
      </c>
      <c r="C46" s="12">
        <v>0</v>
      </c>
      <c r="D46" s="12">
        <v>0</v>
      </c>
      <c r="E46" s="12">
        <v>6</v>
      </c>
      <c r="F46" s="12">
        <v>0</v>
      </c>
      <c r="G46" s="12">
        <v>0</v>
      </c>
      <c r="H46" s="12"/>
      <c r="I46" s="12">
        <f t="shared" si="1"/>
        <v>6</v>
      </c>
      <c r="J46" s="14">
        <f t="shared" si="2"/>
        <v>156</v>
      </c>
      <c r="K46" s="15">
        <f t="shared" si="0"/>
        <v>7.1038251366120214E-2</v>
      </c>
      <c r="L46" s="12"/>
      <c r="M46" s="13"/>
      <c r="N46" s="12"/>
      <c r="O46" s="12"/>
      <c r="P46" s="12"/>
      <c r="Q46" s="12"/>
      <c r="R46" s="12"/>
    </row>
    <row r="47" spans="1:18" ht="12.75" customHeight="1">
      <c r="A47" s="10">
        <v>1792</v>
      </c>
      <c r="B47" s="11">
        <v>6</v>
      </c>
      <c r="C47" s="12">
        <v>0</v>
      </c>
      <c r="D47" s="12">
        <v>0</v>
      </c>
      <c r="E47" s="12">
        <v>6</v>
      </c>
      <c r="F47" s="12">
        <v>0</v>
      </c>
      <c r="G47" s="12">
        <v>0</v>
      </c>
      <c r="H47" s="12"/>
      <c r="I47" s="12">
        <f t="shared" si="1"/>
        <v>6</v>
      </c>
      <c r="J47" s="14">
        <f t="shared" si="2"/>
        <v>162</v>
      </c>
      <c r="K47" s="15">
        <f t="shared" si="0"/>
        <v>7.3770491803278687E-2</v>
      </c>
      <c r="L47" s="12"/>
      <c r="M47" s="13"/>
      <c r="N47" s="12"/>
      <c r="O47" s="12"/>
      <c r="P47" s="12"/>
      <c r="Q47" s="12"/>
      <c r="R47" s="12"/>
    </row>
    <row r="48" spans="1:18" ht="12.75" customHeight="1">
      <c r="A48" s="10">
        <v>1793</v>
      </c>
      <c r="B48" s="11">
        <v>6</v>
      </c>
      <c r="C48" s="12">
        <v>0</v>
      </c>
      <c r="D48" s="12">
        <v>0</v>
      </c>
      <c r="E48" s="12">
        <v>6</v>
      </c>
      <c r="F48" s="12">
        <v>0</v>
      </c>
      <c r="G48" s="12">
        <v>0</v>
      </c>
      <c r="H48" s="12"/>
      <c r="I48" s="12">
        <f t="shared" si="1"/>
        <v>6</v>
      </c>
      <c r="J48" s="14">
        <f t="shared" si="2"/>
        <v>168</v>
      </c>
      <c r="K48" s="15">
        <f t="shared" si="0"/>
        <v>7.650273224043716E-2</v>
      </c>
      <c r="L48" s="12"/>
      <c r="M48" s="13"/>
      <c r="N48" s="12"/>
      <c r="O48" s="12"/>
      <c r="P48" s="12"/>
      <c r="Q48" s="12"/>
      <c r="R48" s="12"/>
    </row>
    <row r="49" spans="1:18" ht="12.75" customHeight="1">
      <c r="A49" s="10">
        <v>1794</v>
      </c>
      <c r="B49" s="11">
        <v>6</v>
      </c>
      <c r="C49" s="12">
        <v>0</v>
      </c>
      <c r="D49" s="12">
        <v>0</v>
      </c>
      <c r="E49" s="12">
        <v>6</v>
      </c>
      <c r="F49" s="12">
        <v>0</v>
      </c>
      <c r="G49" s="12">
        <v>0</v>
      </c>
      <c r="H49" s="12"/>
      <c r="I49" s="12">
        <f t="shared" si="1"/>
        <v>6</v>
      </c>
      <c r="J49" s="14">
        <f t="shared" si="2"/>
        <v>174</v>
      </c>
      <c r="K49" s="15">
        <f t="shared" si="0"/>
        <v>7.9234972677595633E-2</v>
      </c>
      <c r="L49" s="12"/>
      <c r="M49" s="13"/>
      <c r="N49" s="12"/>
      <c r="O49" s="12"/>
      <c r="P49" s="12"/>
      <c r="Q49" s="12"/>
      <c r="R49" s="12"/>
    </row>
    <row r="50" spans="1:18" ht="12.75" customHeight="1">
      <c r="A50" s="10">
        <v>1795</v>
      </c>
      <c r="B50" s="11">
        <v>6</v>
      </c>
      <c r="C50" s="12">
        <v>0</v>
      </c>
      <c r="D50" s="12">
        <v>0</v>
      </c>
      <c r="E50" s="12">
        <v>6</v>
      </c>
      <c r="F50" s="12">
        <v>0</v>
      </c>
      <c r="G50" s="12">
        <v>0</v>
      </c>
      <c r="H50" s="12"/>
      <c r="I50" s="12">
        <f t="shared" si="1"/>
        <v>6</v>
      </c>
      <c r="J50" s="14">
        <f t="shared" si="2"/>
        <v>180</v>
      </c>
      <c r="K50" s="15">
        <f t="shared" si="0"/>
        <v>8.1967213114754092E-2</v>
      </c>
      <c r="L50" s="12"/>
      <c r="M50" s="13">
        <v>282.3</v>
      </c>
      <c r="N50" s="12"/>
      <c r="O50" s="12"/>
      <c r="P50" s="12"/>
      <c r="Q50" s="12"/>
      <c r="R50" s="12"/>
    </row>
    <row r="51" spans="1:18" ht="12.75" customHeight="1">
      <c r="A51" s="10">
        <v>1796</v>
      </c>
      <c r="B51" s="11">
        <v>6</v>
      </c>
      <c r="C51" s="12">
        <v>0</v>
      </c>
      <c r="D51" s="12">
        <v>0</v>
      </c>
      <c r="E51" s="12">
        <v>6</v>
      </c>
      <c r="F51" s="12">
        <v>0</v>
      </c>
      <c r="G51" s="12">
        <v>0</v>
      </c>
      <c r="H51" s="12"/>
      <c r="I51" s="12">
        <f t="shared" si="1"/>
        <v>6</v>
      </c>
      <c r="J51" s="14">
        <f t="shared" si="2"/>
        <v>186</v>
      </c>
      <c r="K51" s="15">
        <f t="shared" si="0"/>
        <v>8.4699453551912565E-2</v>
      </c>
      <c r="L51" s="12"/>
      <c r="M51" s="13"/>
      <c r="N51" s="12"/>
      <c r="O51" s="12"/>
      <c r="P51" s="12"/>
      <c r="Q51" s="12"/>
      <c r="R51" s="12"/>
    </row>
    <row r="52" spans="1:18" ht="12.75" customHeight="1">
      <c r="A52" s="10">
        <v>1797</v>
      </c>
      <c r="B52" s="11">
        <v>7</v>
      </c>
      <c r="C52" s="12">
        <v>0</v>
      </c>
      <c r="D52" s="12">
        <v>0</v>
      </c>
      <c r="E52" s="12">
        <v>7</v>
      </c>
      <c r="F52" s="12">
        <v>0</v>
      </c>
      <c r="G52" s="12">
        <v>0</v>
      </c>
      <c r="H52" s="12"/>
      <c r="I52" s="12">
        <f t="shared" si="1"/>
        <v>7</v>
      </c>
      <c r="J52" s="14">
        <f t="shared" si="2"/>
        <v>193</v>
      </c>
      <c r="K52" s="15">
        <f t="shared" si="0"/>
        <v>8.7887067395264112E-2</v>
      </c>
      <c r="L52" s="12"/>
      <c r="M52" s="13"/>
      <c r="N52" s="12"/>
      <c r="O52" s="12"/>
      <c r="P52" s="12"/>
      <c r="Q52" s="12"/>
      <c r="R52" s="12"/>
    </row>
    <row r="53" spans="1:18" ht="12.75" customHeight="1">
      <c r="A53" s="10">
        <v>1798</v>
      </c>
      <c r="B53" s="11">
        <v>7</v>
      </c>
      <c r="C53" s="12">
        <v>0</v>
      </c>
      <c r="D53" s="12">
        <v>0</v>
      </c>
      <c r="E53" s="12">
        <v>7</v>
      </c>
      <c r="F53" s="12">
        <v>0</v>
      </c>
      <c r="G53" s="12">
        <v>0</v>
      </c>
      <c r="H53" s="12"/>
      <c r="I53" s="12">
        <f t="shared" si="1"/>
        <v>7</v>
      </c>
      <c r="J53" s="14">
        <f t="shared" si="2"/>
        <v>200</v>
      </c>
      <c r="K53" s="15">
        <f t="shared" si="0"/>
        <v>9.107468123861566E-2</v>
      </c>
      <c r="L53" s="12"/>
      <c r="M53" s="13"/>
      <c r="N53" s="12"/>
      <c r="O53" s="12"/>
      <c r="P53" s="12"/>
      <c r="Q53" s="12"/>
      <c r="R53" s="12"/>
    </row>
    <row r="54" spans="1:18" ht="12.75" customHeight="1">
      <c r="A54" s="10">
        <v>1799</v>
      </c>
      <c r="B54" s="11">
        <v>7</v>
      </c>
      <c r="C54" s="12">
        <v>0</v>
      </c>
      <c r="D54" s="12">
        <v>0</v>
      </c>
      <c r="E54" s="12">
        <v>7</v>
      </c>
      <c r="F54" s="12">
        <v>0</v>
      </c>
      <c r="G54" s="12">
        <v>0</v>
      </c>
      <c r="H54" s="12"/>
      <c r="I54" s="12">
        <f t="shared" si="1"/>
        <v>7</v>
      </c>
      <c r="J54" s="14">
        <f t="shared" si="2"/>
        <v>207</v>
      </c>
      <c r="K54" s="15">
        <f t="shared" si="0"/>
        <v>9.4262295081967207E-2</v>
      </c>
      <c r="L54" s="12"/>
      <c r="M54" s="13"/>
      <c r="N54" s="12"/>
      <c r="O54" s="12"/>
      <c r="P54" s="12"/>
      <c r="Q54" s="12"/>
      <c r="R54" s="12"/>
    </row>
    <row r="55" spans="1:18" ht="12.75" customHeight="1">
      <c r="A55" s="10">
        <v>1800</v>
      </c>
      <c r="B55" s="11">
        <v>8</v>
      </c>
      <c r="C55" s="12">
        <v>0</v>
      </c>
      <c r="D55" s="12">
        <v>0</v>
      </c>
      <c r="E55" s="12">
        <v>8</v>
      </c>
      <c r="F55" s="12">
        <v>0</v>
      </c>
      <c r="G55" s="12">
        <v>0</v>
      </c>
      <c r="H55" s="12"/>
      <c r="I55" s="12">
        <f t="shared" si="1"/>
        <v>8</v>
      </c>
      <c r="J55" s="14">
        <f t="shared" si="2"/>
        <v>215</v>
      </c>
      <c r="K55" s="15">
        <f t="shared" si="0"/>
        <v>9.7905282331511842E-2</v>
      </c>
      <c r="L55" s="12"/>
      <c r="M55" s="13">
        <v>282.89999999999998</v>
      </c>
      <c r="N55" s="12"/>
      <c r="O55" s="12"/>
      <c r="P55" s="12"/>
      <c r="Q55" s="12"/>
      <c r="R55" s="12"/>
    </row>
    <row r="56" spans="1:18" ht="12.75" customHeight="1">
      <c r="A56" s="10">
        <v>1801</v>
      </c>
      <c r="B56" s="11">
        <v>8</v>
      </c>
      <c r="C56" s="12">
        <v>0</v>
      </c>
      <c r="D56" s="12">
        <v>0</v>
      </c>
      <c r="E56" s="12">
        <v>8</v>
      </c>
      <c r="F56" s="12">
        <v>0</v>
      </c>
      <c r="G56" s="12">
        <v>0</v>
      </c>
      <c r="H56" s="12"/>
      <c r="I56" s="12">
        <f t="shared" si="1"/>
        <v>8</v>
      </c>
      <c r="J56" s="14">
        <f t="shared" si="2"/>
        <v>223</v>
      </c>
      <c r="K56" s="16">
        <f t="shared" si="0"/>
        <v>0.10154826958105646</v>
      </c>
      <c r="L56" s="12"/>
      <c r="M56" s="13"/>
      <c r="N56" s="12"/>
      <c r="O56" s="12"/>
      <c r="P56" s="12"/>
      <c r="Q56" s="12"/>
      <c r="R56" s="12"/>
    </row>
    <row r="57" spans="1:18" ht="12.75" customHeight="1">
      <c r="A57" s="10">
        <v>1802</v>
      </c>
      <c r="B57" s="11">
        <v>10</v>
      </c>
      <c r="C57" s="12">
        <v>0</v>
      </c>
      <c r="D57" s="12">
        <v>0</v>
      </c>
      <c r="E57" s="12">
        <v>10</v>
      </c>
      <c r="F57" s="12">
        <v>0</v>
      </c>
      <c r="G57" s="12">
        <v>0</v>
      </c>
      <c r="H57" s="12"/>
      <c r="I57" s="12">
        <f t="shared" si="1"/>
        <v>10</v>
      </c>
      <c r="J57" s="14">
        <f t="shared" si="2"/>
        <v>233</v>
      </c>
      <c r="K57" s="16">
        <f t="shared" si="0"/>
        <v>0.10610200364298725</v>
      </c>
      <c r="L57" s="12"/>
      <c r="M57" s="13"/>
      <c r="N57" s="12"/>
      <c r="O57" s="12"/>
      <c r="P57" s="12"/>
      <c r="Q57" s="12"/>
      <c r="R57" s="12"/>
    </row>
    <row r="58" spans="1:18" ht="12.75" customHeight="1">
      <c r="A58" s="10">
        <v>1803</v>
      </c>
      <c r="B58" s="11">
        <v>9</v>
      </c>
      <c r="C58" s="12">
        <v>0</v>
      </c>
      <c r="D58" s="12">
        <v>0</v>
      </c>
      <c r="E58" s="12">
        <v>9</v>
      </c>
      <c r="F58" s="12">
        <v>0</v>
      </c>
      <c r="G58" s="12">
        <v>0</v>
      </c>
      <c r="H58" s="12"/>
      <c r="I58" s="12">
        <f t="shared" si="1"/>
        <v>9</v>
      </c>
      <c r="J58" s="14">
        <f t="shared" si="2"/>
        <v>242</v>
      </c>
      <c r="K58" s="16">
        <f t="shared" si="0"/>
        <v>0.11020036429872496</v>
      </c>
      <c r="L58" s="12"/>
      <c r="M58" s="13"/>
      <c r="N58" s="12"/>
      <c r="O58" s="12"/>
      <c r="P58" s="12"/>
      <c r="Q58" s="12"/>
      <c r="R58" s="12"/>
    </row>
    <row r="59" spans="1:18" ht="12.75" customHeight="1">
      <c r="A59" s="10">
        <v>1804</v>
      </c>
      <c r="B59" s="11">
        <v>9</v>
      </c>
      <c r="C59" s="12">
        <v>0</v>
      </c>
      <c r="D59" s="12">
        <v>0</v>
      </c>
      <c r="E59" s="12">
        <v>9</v>
      </c>
      <c r="F59" s="12">
        <v>0</v>
      </c>
      <c r="G59" s="12">
        <v>0</v>
      </c>
      <c r="H59" s="12"/>
      <c r="I59" s="12">
        <f t="shared" si="1"/>
        <v>9</v>
      </c>
      <c r="J59" s="14">
        <f t="shared" si="2"/>
        <v>251</v>
      </c>
      <c r="K59" s="16">
        <f t="shared" si="0"/>
        <v>0.11429872495446267</v>
      </c>
      <c r="L59" s="12"/>
      <c r="M59" s="13"/>
      <c r="N59" s="12"/>
      <c r="O59" s="12"/>
      <c r="P59" s="12"/>
      <c r="Q59" s="12"/>
      <c r="R59" s="12"/>
    </row>
    <row r="60" spans="1:18" ht="12.75" customHeight="1">
      <c r="A60" s="10">
        <v>1805</v>
      </c>
      <c r="B60" s="11">
        <v>9</v>
      </c>
      <c r="C60" s="12">
        <v>0</v>
      </c>
      <c r="D60" s="12">
        <v>0</v>
      </c>
      <c r="E60" s="12">
        <v>9</v>
      </c>
      <c r="F60" s="12">
        <v>0</v>
      </c>
      <c r="G60" s="12">
        <v>0</v>
      </c>
      <c r="H60" s="12"/>
      <c r="I60" s="12">
        <f t="shared" si="1"/>
        <v>9</v>
      </c>
      <c r="J60" s="14">
        <f t="shared" si="2"/>
        <v>260</v>
      </c>
      <c r="K60" s="16">
        <f t="shared" si="0"/>
        <v>0.11839708561020036</v>
      </c>
      <c r="L60" s="12"/>
      <c r="M60" s="13">
        <v>283.39999999999998</v>
      </c>
      <c r="N60" s="12"/>
      <c r="O60" s="12"/>
      <c r="P60" s="12"/>
      <c r="Q60" s="12"/>
      <c r="R60" s="12"/>
    </row>
    <row r="61" spans="1:18" ht="12.75" customHeight="1">
      <c r="A61" s="10">
        <v>1806</v>
      </c>
      <c r="B61" s="11">
        <v>10</v>
      </c>
      <c r="C61" s="12">
        <v>0</v>
      </c>
      <c r="D61" s="12">
        <v>0</v>
      </c>
      <c r="E61" s="12">
        <v>10</v>
      </c>
      <c r="F61" s="12">
        <v>0</v>
      </c>
      <c r="G61" s="12">
        <v>0</v>
      </c>
      <c r="H61" s="12"/>
      <c r="I61" s="12">
        <f t="shared" si="1"/>
        <v>10</v>
      </c>
      <c r="J61" s="14">
        <f t="shared" si="2"/>
        <v>270</v>
      </c>
      <c r="K61" s="16">
        <f t="shared" si="0"/>
        <v>0.12295081967213115</v>
      </c>
      <c r="L61" s="12"/>
      <c r="M61" s="13"/>
      <c r="N61" s="12"/>
      <c r="O61" s="12"/>
      <c r="P61" s="12"/>
      <c r="Q61" s="12"/>
      <c r="R61" s="12"/>
    </row>
    <row r="62" spans="1:18" ht="12.75" customHeight="1">
      <c r="A62" s="10">
        <v>1807</v>
      </c>
      <c r="B62" s="11">
        <v>10</v>
      </c>
      <c r="C62" s="12">
        <v>0</v>
      </c>
      <c r="D62" s="12">
        <v>0</v>
      </c>
      <c r="E62" s="12">
        <v>10</v>
      </c>
      <c r="F62" s="12">
        <v>0</v>
      </c>
      <c r="G62" s="12">
        <v>0</v>
      </c>
      <c r="H62" s="12"/>
      <c r="I62" s="12">
        <f t="shared" si="1"/>
        <v>10</v>
      </c>
      <c r="J62" s="14">
        <f t="shared" si="2"/>
        <v>280</v>
      </c>
      <c r="K62" s="16">
        <f t="shared" si="0"/>
        <v>0.12750455373406194</v>
      </c>
      <c r="L62" s="12"/>
      <c r="M62" s="13"/>
      <c r="N62" s="12"/>
      <c r="O62" s="12"/>
      <c r="P62" s="12"/>
      <c r="Q62" s="12"/>
      <c r="R62" s="12"/>
    </row>
    <row r="63" spans="1:18" ht="12.75" customHeight="1">
      <c r="A63" s="10">
        <v>1808</v>
      </c>
      <c r="B63" s="11">
        <v>10</v>
      </c>
      <c r="C63" s="12">
        <v>0</v>
      </c>
      <c r="D63" s="12">
        <v>0</v>
      </c>
      <c r="E63" s="12">
        <v>10</v>
      </c>
      <c r="F63" s="12">
        <v>0</v>
      </c>
      <c r="G63" s="12">
        <v>0</v>
      </c>
      <c r="H63" s="12"/>
      <c r="I63" s="12">
        <f t="shared" si="1"/>
        <v>10</v>
      </c>
      <c r="J63" s="14">
        <f t="shared" si="2"/>
        <v>290</v>
      </c>
      <c r="K63" s="16">
        <f t="shared" si="0"/>
        <v>0.13205828779599271</v>
      </c>
      <c r="L63" s="12"/>
      <c r="M63" s="13"/>
      <c r="N63" s="12"/>
      <c r="O63" s="12"/>
      <c r="P63" s="12"/>
      <c r="Q63" s="12"/>
      <c r="R63" s="12"/>
    </row>
    <row r="64" spans="1:18" ht="12.75" customHeight="1">
      <c r="A64" s="10">
        <v>1809</v>
      </c>
      <c r="B64" s="11">
        <v>10</v>
      </c>
      <c r="C64" s="12">
        <v>0</v>
      </c>
      <c r="D64" s="12">
        <v>0</v>
      </c>
      <c r="E64" s="12">
        <v>10</v>
      </c>
      <c r="F64" s="12">
        <v>0</v>
      </c>
      <c r="G64" s="12">
        <v>0</v>
      </c>
      <c r="H64" s="12"/>
      <c r="I64" s="12">
        <f t="shared" si="1"/>
        <v>10</v>
      </c>
      <c r="J64" s="14">
        <f t="shared" si="2"/>
        <v>300</v>
      </c>
      <c r="K64" s="16">
        <f t="shared" si="0"/>
        <v>0.13661202185792351</v>
      </c>
      <c r="L64" s="12"/>
      <c r="M64" s="13"/>
      <c r="N64" s="12"/>
      <c r="O64" s="12"/>
      <c r="P64" s="12"/>
      <c r="Q64" s="12"/>
      <c r="R64" s="12"/>
    </row>
    <row r="65" spans="1:18" ht="12.75" customHeight="1">
      <c r="A65" s="10">
        <v>1810</v>
      </c>
      <c r="B65" s="11">
        <v>10</v>
      </c>
      <c r="C65" s="12">
        <v>0</v>
      </c>
      <c r="D65" s="12">
        <v>0</v>
      </c>
      <c r="E65" s="12">
        <v>10</v>
      </c>
      <c r="F65" s="12">
        <v>0</v>
      </c>
      <c r="G65" s="12">
        <v>0</v>
      </c>
      <c r="H65" s="12"/>
      <c r="I65" s="12">
        <f t="shared" si="1"/>
        <v>10</v>
      </c>
      <c r="J65" s="14">
        <f t="shared" si="2"/>
        <v>310</v>
      </c>
      <c r="K65" s="16">
        <f t="shared" si="0"/>
        <v>0.14116575591985428</v>
      </c>
      <c r="L65" s="12"/>
      <c r="M65" s="13">
        <v>283.8</v>
      </c>
      <c r="N65" s="12"/>
      <c r="O65" s="12"/>
      <c r="P65" s="12"/>
      <c r="Q65" s="12"/>
      <c r="R65" s="12"/>
    </row>
    <row r="66" spans="1:18" ht="12.75" customHeight="1">
      <c r="A66" s="10">
        <v>1811</v>
      </c>
      <c r="B66" s="11">
        <v>11</v>
      </c>
      <c r="C66" s="12">
        <v>0</v>
      </c>
      <c r="D66" s="12">
        <v>0</v>
      </c>
      <c r="E66" s="12">
        <v>11</v>
      </c>
      <c r="F66" s="12">
        <v>0</v>
      </c>
      <c r="G66" s="12">
        <v>0</v>
      </c>
      <c r="H66" s="12"/>
      <c r="I66" s="12">
        <f t="shared" si="1"/>
        <v>11</v>
      </c>
      <c r="J66" s="14">
        <f t="shared" si="2"/>
        <v>321</v>
      </c>
      <c r="K66" s="16">
        <f t="shared" si="0"/>
        <v>0.14617486338797814</v>
      </c>
      <c r="L66" s="12"/>
      <c r="M66" s="13"/>
      <c r="N66" s="12"/>
      <c r="O66" s="12"/>
      <c r="P66" s="12"/>
      <c r="Q66" s="12"/>
      <c r="R66" s="12"/>
    </row>
    <row r="67" spans="1:18" ht="12.75" customHeight="1">
      <c r="A67" s="10">
        <v>1812</v>
      </c>
      <c r="B67" s="11">
        <v>11</v>
      </c>
      <c r="C67" s="12">
        <v>0</v>
      </c>
      <c r="D67" s="12">
        <v>0</v>
      </c>
      <c r="E67" s="12">
        <v>11</v>
      </c>
      <c r="F67" s="12">
        <v>0</v>
      </c>
      <c r="G67" s="12">
        <v>0</v>
      </c>
      <c r="H67" s="12"/>
      <c r="I67" s="12">
        <f t="shared" si="1"/>
        <v>11</v>
      </c>
      <c r="J67" s="14">
        <f t="shared" si="2"/>
        <v>332</v>
      </c>
      <c r="K67" s="16">
        <f t="shared" si="0"/>
        <v>0.151183970856102</v>
      </c>
      <c r="L67" s="12"/>
      <c r="M67" s="13"/>
      <c r="N67" s="12"/>
      <c r="O67" s="12"/>
      <c r="P67" s="12"/>
      <c r="Q67" s="12"/>
      <c r="R67" s="12"/>
    </row>
    <row r="68" spans="1:18" ht="12.75" customHeight="1">
      <c r="A68" s="10">
        <v>1813</v>
      </c>
      <c r="B68" s="11">
        <v>11</v>
      </c>
      <c r="C68" s="12">
        <v>0</v>
      </c>
      <c r="D68" s="12">
        <v>0</v>
      </c>
      <c r="E68" s="12">
        <v>11</v>
      </c>
      <c r="F68" s="12">
        <v>0</v>
      </c>
      <c r="G68" s="12">
        <v>0</v>
      </c>
      <c r="H68" s="12"/>
      <c r="I68" s="12">
        <f t="shared" si="1"/>
        <v>11</v>
      </c>
      <c r="J68" s="14">
        <f t="shared" si="2"/>
        <v>343</v>
      </c>
      <c r="K68" s="16">
        <f t="shared" si="0"/>
        <v>0.15619307832422585</v>
      </c>
      <c r="L68" s="12"/>
      <c r="M68" s="13"/>
      <c r="N68" s="12"/>
      <c r="O68" s="12"/>
      <c r="P68" s="12"/>
      <c r="Q68" s="12"/>
      <c r="R68" s="12"/>
    </row>
    <row r="69" spans="1:18" ht="12.75" customHeight="1">
      <c r="A69" s="10">
        <v>1814</v>
      </c>
      <c r="B69" s="11">
        <v>11</v>
      </c>
      <c r="C69" s="12">
        <v>0</v>
      </c>
      <c r="D69" s="12">
        <v>0</v>
      </c>
      <c r="E69" s="12">
        <v>11</v>
      </c>
      <c r="F69" s="12">
        <v>0</v>
      </c>
      <c r="G69" s="12">
        <v>0</v>
      </c>
      <c r="H69" s="12"/>
      <c r="I69" s="12">
        <f t="shared" si="1"/>
        <v>11</v>
      </c>
      <c r="J69" s="14">
        <f t="shared" si="2"/>
        <v>354</v>
      </c>
      <c r="K69" s="16">
        <f t="shared" si="0"/>
        <v>0.16120218579234974</v>
      </c>
      <c r="L69" s="12"/>
      <c r="M69" s="13"/>
      <c r="N69" s="12"/>
      <c r="O69" s="12"/>
      <c r="P69" s="12"/>
      <c r="Q69" s="12"/>
      <c r="R69" s="12"/>
    </row>
    <row r="70" spans="1:18" ht="12.75" customHeight="1">
      <c r="A70" s="10">
        <v>1815</v>
      </c>
      <c r="B70" s="11">
        <v>12</v>
      </c>
      <c r="C70" s="12">
        <v>0</v>
      </c>
      <c r="D70" s="12">
        <v>0</v>
      </c>
      <c r="E70" s="12">
        <v>12</v>
      </c>
      <c r="F70" s="12">
        <v>0</v>
      </c>
      <c r="G70" s="12">
        <v>0</v>
      </c>
      <c r="H70" s="12"/>
      <c r="I70" s="12">
        <f t="shared" si="1"/>
        <v>12</v>
      </c>
      <c r="J70" s="14">
        <f t="shared" si="2"/>
        <v>366</v>
      </c>
      <c r="K70" s="16">
        <f t="shared" ref="K70:K133" si="3">J70/$K$3</f>
        <v>0.16666666666666666</v>
      </c>
      <c r="L70" s="12"/>
      <c r="M70" s="13">
        <v>284</v>
      </c>
      <c r="N70" s="12"/>
      <c r="O70" s="12"/>
      <c r="P70" s="12"/>
      <c r="Q70" s="12"/>
      <c r="R70" s="12"/>
    </row>
    <row r="71" spans="1:18" ht="12.75" customHeight="1">
      <c r="A71" s="10">
        <v>1816</v>
      </c>
      <c r="B71" s="11">
        <v>13</v>
      </c>
      <c r="C71" s="12">
        <v>0</v>
      </c>
      <c r="D71" s="12">
        <v>0</v>
      </c>
      <c r="E71" s="12">
        <v>13</v>
      </c>
      <c r="F71" s="12">
        <v>0</v>
      </c>
      <c r="G71" s="12">
        <v>0</v>
      </c>
      <c r="H71" s="12"/>
      <c r="I71" s="12">
        <f t="shared" ref="I71:I134" si="4">C71+D71+E71+G71</f>
        <v>13</v>
      </c>
      <c r="J71" s="14">
        <f t="shared" ref="J71:J134" si="5">B71+J70</f>
        <v>379</v>
      </c>
      <c r="K71" s="16">
        <f t="shared" si="3"/>
        <v>0.17258652094717669</v>
      </c>
      <c r="L71" s="12"/>
      <c r="M71" s="13"/>
      <c r="N71" s="12"/>
      <c r="O71" s="12"/>
      <c r="P71" s="12"/>
      <c r="Q71" s="12"/>
      <c r="R71" s="12"/>
    </row>
    <row r="72" spans="1:18" ht="12.75" customHeight="1">
      <c r="A72" s="10">
        <v>1817</v>
      </c>
      <c r="B72" s="11">
        <v>14</v>
      </c>
      <c r="C72" s="12">
        <v>0</v>
      </c>
      <c r="D72" s="12">
        <v>0</v>
      </c>
      <c r="E72" s="12">
        <v>14</v>
      </c>
      <c r="F72" s="12">
        <v>0</v>
      </c>
      <c r="G72" s="12">
        <v>0</v>
      </c>
      <c r="H72" s="12"/>
      <c r="I72" s="12">
        <f t="shared" si="4"/>
        <v>14</v>
      </c>
      <c r="J72" s="14">
        <f t="shared" si="5"/>
        <v>393</v>
      </c>
      <c r="K72" s="16">
        <f t="shared" si="3"/>
        <v>0.17896174863387979</v>
      </c>
      <c r="L72" s="12"/>
      <c r="M72" s="13"/>
      <c r="N72" s="12"/>
      <c r="O72" s="12"/>
      <c r="P72" s="12"/>
      <c r="Q72" s="12"/>
      <c r="R72" s="12"/>
    </row>
    <row r="73" spans="1:18" ht="12.75" customHeight="1">
      <c r="A73" s="10">
        <v>1818</v>
      </c>
      <c r="B73" s="11">
        <v>14</v>
      </c>
      <c r="C73" s="12">
        <v>0</v>
      </c>
      <c r="D73" s="12">
        <v>0</v>
      </c>
      <c r="E73" s="12">
        <v>14</v>
      </c>
      <c r="F73" s="12">
        <v>0</v>
      </c>
      <c r="G73" s="12">
        <v>0</v>
      </c>
      <c r="H73" s="12"/>
      <c r="I73" s="12">
        <f t="shared" si="4"/>
        <v>14</v>
      </c>
      <c r="J73" s="14">
        <f t="shared" si="5"/>
        <v>407</v>
      </c>
      <c r="K73" s="16">
        <f t="shared" si="3"/>
        <v>0.18533697632058288</v>
      </c>
      <c r="L73" s="12"/>
      <c r="M73" s="13"/>
      <c r="N73" s="12"/>
      <c r="O73" s="12"/>
      <c r="P73" s="12"/>
      <c r="Q73" s="12"/>
      <c r="R73" s="12"/>
    </row>
    <row r="74" spans="1:18" ht="12.75" customHeight="1">
      <c r="A74" s="10">
        <v>1819</v>
      </c>
      <c r="B74" s="11">
        <v>14</v>
      </c>
      <c r="C74" s="12">
        <v>0</v>
      </c>
      <c r="D74" s="12">
        <v>0</v>
      </c>
      <c r="E74" s="12">
        <v>14</v>
      </c>
      <c r="F74" s="12">
        <v>0</v>
      </c>
      <c r="G74" s="12">
        <v>0</v>
      </c>
      <c r="H74" s="12"/>
      <c r="I74" s="12">
        <f t="shared" si="4"/>
        <v>14</v>
      </c>
      <c r="J74" s="14">
        <f t="shared" si="5"/>
        <v>421</v>
      </c>
      <c r="K74" s="16">
        <f t="shared" si="3"/>
        <v>0.19171220400728597</v>
      </c>
      <c r="L74" s="12"/>
      <c r="M74" s="13"/>
      <c r="N74" s="12"/>
      <c r="O74" s="12"/>
      <c r="P74" s="12"/>
      <c r="Q74" s="12"/>
      <c r="R74" s="12"/>
    </row>
    <row r="75" spans="1:18" ht="12.75" customHeight="1">
      <c r="A75" s="10">
        <v>1820</v>
      </c>
      <c r="B75" s="11">
        <v>14</v>
      </c>
      <c r="C75" s="12">
        <v>0</v>
      </c>
      <c r="D75" s="12">
        <v>0</v>
      </c>
      <c r="E75" s="12">
        <v>14</v>
      </c>
      <c r="F75" s="12">
        <v>0</v>
      </c>
      <c r="G75" s="12">
        <v>0</v>
      </c>
      <c r="H75" s="12"/>
      <c r="I75" s="12">
        <f t="shared" si="4"/>
        <v>14</v>
      </c>
      <c r="J75" s="14">
        <f t="shared" si="5"/>
        <v>435</v>
      </c>
      <c r="K75" s="16">
        <f t="shared" si="3"/>
        <v>0.19808743169398907</v>
      </c>
      <c r="L75" s="12"/>
      <c r="M75" s="13">
        <v>284.2</v>
      </c>
      <c r="N75" s="12"/>
      <c r="O75" s="12"/>
      <c r="P75" s="12"/>
      <c r="Q75" s="12"/>
      <c r="R75" s="12"/>
    </row>
    <row r="76" spans="1:18" ht="12.75" customHeight="1">
      <c r="A76" s="10">
        <v>1821</v>
      </c>
      <c r="B76" s="11">
        <v>14</v>
      </c>
      <c r="C76" s="12">
        <v>0</v>
      </c>
      <c r="D76" s="12">
        <v>0</v>
      </c>
      <c r="E76" s="12">
        <v>14</v>
      </c>
      <c r="F76" s="12">
        <v>0</v>
      </c>
      <c r="G76" s="12">
        <v>0</v>
      </c>
      <c r="H76" s="12"/>
      <c r="I76" s="12">
        <f t="shared" si="4"/>
        <v>14</v>
      </c>
      <c r="J76" s="14">
        <f t="shared" si="5"/>
        <v>449</v>
      </c>
      <c r="K76" s="16">
        <f t="shared" si="3"/>
        <v>0.20446265938069216</v>
      </c>
      <c r="L76" s="12"/>
      <c r="M76" s="13"/>
      <c r="N76" s="12"/>
      <c r="O76" s="12"/>
      <c r="P76" s="12"/>
      <c r="Q76" s="12"/>
      <c r="R76" s="12"/>
    </row>
    <row r="77" spans="1:18" ht="12.75" customHeight="1">
      <c r="A77" s="10">
        <v>1822</v>
      </c>
      <c r="B77" s="11">
        <v>15</v>
      </c>
      <c r="C77" s="12">
        <v>0</v>
      </c>
      <c r="D77" s="12">
        <v>0</v>
      </c>
      <c r="E77" s="12">
        <v>15</v>
      </c>
      <c r="F77" s="12">
        <v>0</v>
      </c>
      <c r="G77" s="12">
        <v>0</v>
      </c>
      <c r="H77" s="12"/>
      <c r="I77" s="12">
        <f t="shared" si="4"/>
        <v>15</v>
      </c>
      <c r="J77" s="14">
        <f t="shared" si="5"/>
        <v>464</v>
      </c>
      <c r="K77" s="16">
        <f t="shared" si="3"/>
        <v>0.21129326047358835</v>
      </c>
      <c r="L77" s="12"/>
      <c r="M77" s="13"/>
      <c r="N77" s="12"/>
      <c r="O77" s="12"/>
      <c r="P77" s="12"/>
      <c r="Q77" s="12"/>
      <c r="R77" s="12"/>
    </row>
    <row r="78" spans="1:18" ht="12.75" customHeight="1">
      <c r="A78" s="10">
        <v>1823</v>
      </c>
      <c r="B78" s="11">
        <v>16</v>
      </c>
      <c r="C78" s="12">
        <v>0</v>
      </c>
      <c r="D78" s="12">
        <v>0</v>
      </c>
      <c r="E78" s="12">
        <v>16</v>
      </c>
      <c r="F78" s="12">
        <v>0</v>
      </c>
      <c r="G78" s="12">
        <v>0</v>
      </c>
      <c r="H78" s="12"/>
      <c r="I78" s="12">
        <f t="shared" si="4"/>
        <v>16</v>
      </c>
      <c r="J78" s="14">
        <f t="shared" si="5"/>
        <v>480</v>
      </c>
      <c r="K78" s="16">
        <f t="shared" si="3"/>
        <v>0.21857923497267759</v>
      </c>
      <c r="L78" s="12"/>
      <c r="M78" s="13"/>
      <c r="N78" s="12"/>
      <c r="O78" s="12"/>
      <c r="P78" s="12"/>
      <c r="Q78" s="12"/>
      <c r="R78" s="12"/>
    </row>
    <row r="79" spans="1:18" ht="12.75" customHeight="1">
      <c r="A79" s="10">
        <v>1824</v>
      </c>
      <c r="B79" s="11">
        <v>16</v>
      </c>
      <c r="C79" s="12">
        <v>0</v>
      </c>
      <c r="D79" s="12">
        <v>0</v>
      </c>
      <c r="E79" s="12">
        <v>16</v>
      </c>
      <c r="F79" s="12">
        <v>0</v>
      </c>
      <c r="G79" s="12">
        <v>0</v>
      </c>
      <c r="H79" s="12"/>
      <c r="I79" s="12">
        <f t="shared" si="4"/>
        <v>16</v>
      </c>
      <c r="J79" s="14">
        <f t="shared" si="5"/>
        <v>496</v>
      </c>
      <c r="K79" s="16">
        <f t="shared" si="3"/>
        <v>0.22586520947176686</v>
      </c>
      <c r="L79" s="12"/>
      <c r="M79" s="13"/>
      <c r="N79" s="12"/>
      <c r="O79" s="12"/>
      <c r="P79" s="12"/>
      <c r="Q79" s="12"/>
      <c r="R79" s="12"/>
    </row>
    <row r="80" spans="1:18" ht="12.75" customHeight="1">
      <c r="A80" s="10">
        <v>1825</v>
      </c>
      <c r="B80" s="11">
        <v>17</v>
      </c>
      <c r="C80" s="12">
        <v>0</v>
      </c>
      <c r="D80" s="12">
        <v>0</v>
      </c>
      <c r="E80" s="12">
        <v>17</v>
      </c>
      <c r="F80" s="12">
        <v>0</v>
      </c>
      <c r="G80" s="12">
        <v>0</v>
      </c>
      <c r="H80" s="12"/>
      <c r="I80" s="12">
        <f t="shared" si="4"/>
        <v>17</v>
      </c>
      <c r="J80" s="14">
        <f t="shared" si="5"/>
        <v>513</v>
      </c>
      <c r="K80" s="16">
        <f t="shared" si="3"/>
        <v>0.23360655737704919</v>
      </c>
      <c r="L80" s="12"/>
      <c r="M80" s="13">
        <v>284.3</v>
      </c>
      <c r="N80" s="12"/>
      <c r="O80" s="12"/>
      <c r="P80" s="12"/>
      <c r="Q80" s="12"/>
      <c r="R80" s="12"/>
    </row>
    <row r="81" spans="1:18" ht="12.75" customHeight="1">
      <c r="A81" s="10">
        <v>1826</v>
      </c>
      <c r="B81" s="11">
        <v>17</v>
      </c>
      <c r="C81" s="12">
        <v>0</v>
      </c>
      <c r="D81" s="12">
        <v>0</v>
      </c>
      <c r="E81" s="12">
        <v>17</v>
      </c>
      <c r="F81" s="12">
        <v>0</v>
      </c>
      <c r="G81" s="12">
        <v>0</v>
      </c>
      <c r="H81" s="12"/>
      <c r="I81" s="12">
        <f t="shared" si="4"/>
        <v>17</v>
      </c>
      <c r="J81" s="14">
        <f t="shared" si="5"/>
        <v>530</v>
      </c>
      <c r="K81" s="16">
        <f t="shared" si="3"/>
        <v>0.24134790528233152</v>
      </c>
      <c r="L81" s="12"/>
      <c r="M81" s="13"/>
      <c r="N81" s="12"/>
      <c r="O81" s="12"/>
      <c r="P81" s="12"/>
      <c r="Q81" s="12"/>
      <c r="R81" s="12"/>
    </row>
    <row r="82" spans="1:18" ht="12.75" customHeight="1">
      <c r="A82" s="10">
        <v>1827</v>
      </c>
      <c r="B82" s="11">
        <v>18</v>
      </c>
      <c r="C82" s="12">
        <v>0</v>
      </c>
      <c r="D82" s="12">
        <v>0</v>
      </c>
      <c r="E82" s="12">
        <v>18</v>
      </c>
      <c r="F82" s="12">
        <v>0</v>
      </c>
      <c r="G82" s="12">
        <v>0</v>
      </c>
      <c r="H82" s="12"/>
      <c r="I82" s="12">
        <f t="shared" si="4"/>
        <v>18</v>
      </c>
      <c r="J82" s="14">
        <f t="shared" si="5"/>
        <v>548</v>
      </c>
      <c r="K82" s="16">
        <f t="shared" si="3"/>
        <v>0.24954462659380691</v>
      </c>
      <c r="L82" s="12"/>
      <c r="M82" s="13"/>
      <c r="N82" s="12"/>
      <c r="O82" s="12"/>
      <c r="P82" s="12"/>
      <c r="Q82" s="12"/>
      <c r="R82" s="12"/>
    </row>
    <row r="83" spans="1:18" ht="12.75" customHeight="1">
      <c r="A83" s="10">
        <v>1828</v>
      </c>
      <c r="B83" s="11">
        <v>18</v>
      </c>
      <c r="C83" s="12">
        <v>0</v>
      </c>
      <c r="D83" s="12">
        <v>0</v>
      </c>
      <c r="E83" s="12">
        <v>18</v>
      </c>
      <c r="F83" s="12">
        <v>0</v>
      </c>
      <c r="G83" s="12">
        <v>0</v>
      </c>
      <c r="H83" s="12"/>
      <c r="I83" s="12">
        <f t="shared" si="4"/>
        <v>18</v>
      </c>
      <c r="J83" s="14">
        <f t="shared" si="5"/>
        <v>566</v>
      </c>
      <c r="K83" s="16">
        <f t="shared" si="3"/>
        <v>0.25774134790528236</v>
      </c>
      <c r="L83" s="12"/>
      <c r="M83" s="13"/>
      <c r="N83" s="12"/>
      <c r="O83" s="12"/>
      <c r="P83" s="12"/>
      <c r="Q83" s="12"/>
      <c r="R83" s="12"/>
    </row>
    <row r="84" spans="1:18" ht="12.75" customHeight="1">
      <c r="A84" s="10">
        <v>1829</v>
      </c>
      <c r="B84" s="11">
        <v>18</v>
      </c>
      <c r="C84" s="12">
        <v>0</v>
      </c>
      <c r="D84" s="12">
        <v>0</v>
      </c>
      <c r="E84" s="12">
        <v>18</v>
      </c>
      <c r="F84" s="12">
        <v>0</v>
      </c>
      <c r="G84" s="12">
        <v>0</v>
      </c>
      <c r="H84" s="12"/>
      <c r="I84" s="12">
        <f t="shared" si="4"/>
        <v>18</v>
      </c>
      <c r="J84" s="14">
        <f t="shared" si="5"/>
        <v>584</v>
      </c>
      <c r="K84" s="16">
        <f t="shared" si="3"/>
        <v>0.26593806921675772</v>
      </c>
      <c r="L84" s="12"/>
      <c r="M84" s="13"/>
      <c r="N84" s="12"/>
      <c r="O84" s="12"/>
      <c r="P84" s="12"/>
      <c r="Q84" s="12"/>
      <c r="R84" s="12"/>
    </row>
    <row r="85" spans="1:18" ht="12.75" customHeight="1">
      <c r="A85" s="10">
        <v>1830</v>
      </c>
      <c r="B85" s="11">
        <v>24</v>
      </c>
      <c r="C85" s="12">
        <v>0</v>
      </c>
      <c r="D85" s="12">
        <v>0</v>
      </c>
      <c r="E85" s="12">
        <v>24</v>
      </c>
      <c r="F85" s="12">
        <v>0</v>
      </c>
      <c r="G85" s="12">
        <v>0</v>
      </c>
      <c r="H85" s="12"/>
      <c r="I85" s="12">
        <f t="shared" si="4"/>
        <v>24</v>
      </c>
      <c r="J85" s="14">
        <f t="shared" si="5"/>
        <v>608</v>
      </c>
      <c r="K85" s="16">
        <f t="shared" si="3"/>
        <v>0.27686703096539161</v>
      </c>
      <c r="L85" s="12"/>
      <c r="M85" s="13">
        <v>284.39999999999998</v>
      </c>
      <c r="N85" s="12"/>
      <c r="O85" s="12"/>
      <c r="P85" s="12"/>
      <c r="Q85" s="12"/>
      <c r="R85" s="12"/>
    </row>
    <row r="86" spans="1:18" ht="12.75" customHeight="1">
      <c r="A86" s="10">
        <v>1831</v>
      </c>
      <c r="B86" s="11">
        <v>23</v>
      </c>
      <c r="C86" s="12">
        <v>0</v>
      </c>
      <c r="D86" s="12">
        <v>0</v>
      </c>
      <c r="E86" s="12">
        <v>23</v>
      </c>
      <c r="F86" s="12">
        <v>0</v>
      </c>
      <c r="G86" s="12">
        <v>0</v>
      </c>
      <c r="H86" s="12"/>
      <c r="I86" s="12">
        <f t="shared" si="4"/>
        <v>23</v>
      </c>
      <c r="J86" s="14">
        <f t="shared" si="5"/>
        <v>631</v>
      </c>
      <c r="K86" s="16">
        <f t="shared" si="3"/>
        <v>0.28734061930783245</v>
      </c>
      <c r="L86" s="12"/>
      <c r="M86" s="13"/>
      <c r="N86" s="12"/>
      <c r="O86" s="12"/>
      <c r="P86" s="12"/>
      <c r="Q86" s="12"/>
      <c r="R86" s="12"/>
    </row>
    <row r="87" spans="1:18" ht="12.75" customHeight="1">
      <c r="A87" s="10">
        <v>1832</v>
      </c>
      <c r="B87" s="11">
        <v>23</v>
      </c>
      <c r="C87" s="12">
        <v>0</v>
      </c>
      <c r="D87" s="12">
        <v>0</v>
      </c>
      <c r="E87" s="12">
        <v>23</v>
      </c>
      <c r="F87" s="12">
        <v>0</v>
      </c>
      <c r="G87" s="12">
        <v>0</v>
      </c>
      <c r="H87" s="12"/>
      <c r="I87" s="12">
        <f t="shared" si="4"/>
        <v>23</v>
      </c>
      <c r="J87" s="14">
        <f t="shared" si="5"/>
        <v>654</v>
      </c>
      <c r="K87" s="16">
        <f t="shared" si="3"/>
        <v>0.29781420765027322</v>
      </c>
      <c r="L87" s="12"/>
      <c r="M87" s="13"/>
      <c r="N87" s="12"/>
      <c r="O87" s="12"/>
      <c r="P87" s="12"/>
      <c r="Q87" s="12"/>
      <c r="R87" s="12"/>
    </row>
    <row r="88" spans="1:18" ht="12.75" customHeight="1">
      <c r="A88" s="10">
        <v>1833</v>
      </c>
      <c r="B88" s="11">
        <v>24</v>
      </c>
      <c r="C88" s="12">
        <v>0</v>
      </c>
      <c r="D88" s="12">
        <v>0</v>
      </c>
      <c r="E88" s="12">
        <v>24</v>
      </c>
      <c r="F88" s="12">
        <v>0</v>
      </c>
      <c r="G88" s="12">
        <v>0</v>
      </c>
      <c r="H88" s="12"/>
      <c r="I88" s="12">
        <f t="shared" si="4"/>
        <v>24</v>
      </c>
      <c r="J88" s="14">
        <f t="shared" si="5"/>
        <v>678</v>
      </c>
      <c r="K88" s="16">
        <f t="shared" si="3"/>
        <v>0.30874316939890711</v>
      </c>
      <c r="L88" s="12"/>
      <c r="M88" s="13"/>
      <c r="N88" s="12"/>
      <c r="O88" s="12"/>
      <c r="P88" s="12"/>
      <c r="Q88" s="12"/>
      <c r="R88" s="12"/>
    </row>
    <row r="89" spans="1:18" ht="12.75" customHeight="1">
      <c r="A89" s="10">
        <v>1834</v>
      </c>
      <c r="B89" s="11">
        <v>24</v>
      </c>
      <c r="C89" s="12">
        <v>0</v>
      </c>
      <c r="D89" s="12">
        <v>0</v>
      </c>
      <c r="E89" s="12">
        <v>24</v>
      </c>
      <c r="F89" s="12">
        <v>0</v>
      </c>
      <c r="G89" s="12">
        <v>0</v>
      </c>
      <c r="H89" s="12"/>
      <c r="I89" s="12">
        <f t="shared" si="4"/>
        <v>24</v>
      </c>
      <c r="J89" s="14">
        <f t="shared" si="5"/>
        <v>702</v>
      </c>
      <c r="K89" s="16">
        <f t="shared" si="3"/>
        <v>0.31967213114754101</v>
      </c>
      <c r="L89" s="12"/>
      <c r="M89" s="13"/>
      <c r="N89" s="12"/>
      <c r="O89" s="12"/>
      <c r="P89" s="12"/>
      <c r="Q89" s="12"/>
      <c r="R89" s="12"/>
    </row>
    <row r="90" spans="1:18" ht="12.75" customHeight="1">
      <c r="A90" s="10">
        <v>1835</v>
      </c>
      <c r="B90" s="11">
        <v>25</v>
      </c>
      <c r="C90" s="12">
        <v>0</v>
      </c>
      <c r="D90" s="12">
        <v>0</v>
      </c>
      <c r="E90" s="12">
        <v>25</v>
      </c>
      <c r="F90" s="12">
        <v>0</v>
      </c>
      <c r="G90" s="12">
        <v>0</v>
      </c>
      <c r="H90" s="12"/>
      <c r="I90" s="12">
        <f t="shared" si="4"/>
        <v>25</v>
      </c>
      <c r="J90" s="14">
        <f t="shared" si="5"/>
        <v>727</v>
      </c>
      <c r="K90" s="16">
        <f t="shared" si="3"/>
        <v>0.33105646630236796</v>
      </c>
      <c r="L90" s="12"/>
      <c r="M90" s="13">
        <v>284.5</v>
      </c>
      <c r="N90" s="12"/>
      <c r="O90" s="12"/>
      <c r="P90" s="12"/>
      <c r="Q90" s="12"/>
      <c r="R90" s="12"/>
    </row>
    <row r="91" spans="1:18" ht="12.75" customHeight="1">
      <c r="A91" s="10">
        <v>1836</v>
      </c>
      <c r="B91" s="11">
        <v>29</v>
      </c>
      <c r="C91" s="12">
        <v>0</v>
      </c>
      <c r="D91" s="12">
        <v>0</v>
      </c>
      <c r="E91" s="12">
        <v>29</v>
      </c>
      <c r="F91" s="12">
        <v>0</v>
      </c>
      <c r="G91" s="12">
        <v>0</v>
      </c>
      <c r="H91" s="12"/>
      <c r="I91" s="12">
        <f t="shared" si="4"/>
        <v>29</v>
      </c>
      <c r="J91" s="14">
        <f t="shared" si="5"/>
        <v>756</v>
      </c>
      <c r="K91" s="16">
        <f t="shared" si="3"/>
        <v>0.34426229508196721</v>
      </c>
      <c r="L91" s="12"/>
      <c r="M91" s="13"/>
      <c r="N91" s="12"/>
      <c r="O91" s="12"/>
      <c r="P91" s="12"/>
      <c r="Q91" s="12"/>
      <c r="R91" s="12"/>
    </row>
    <row r="92" spans="1:18" ht="12.75" customHeight="1">
      <c r="A92" s="10">
        <v>1837</v>
      </c>
      <c r="B92" s="11">
        <v>29</v>
      </c>
      <c r="C92" s="12">
        <v>0</v>
      </c>
      <c r="D92" s="12">
        <v>0</v>
      </c>
      <c r="E92" s="12">
        <v>29</v>
      </c>
      <c r="F92" s="12">
        <v>0</v>
      </c>
      <c r="G92" s="12">
        <v>0</v>
      </c>
      <c r="H92" s="12"/>
      <c r="I92" s="12">
        <f t="shared" si="4"/>
        <v>29</v>
      </c>
      <c r="J92" s="14">
        <f t="shared" si="5"/>
        <v>785</v>
      </c>
      <c r="K92" s="16">
        <f t="shared" si="3"/>
        <v>0.35746812386156651</v>
      </c>
      <c r="L92" s="12"/>
      <c r="M92" s="13"/>
      <c r="N92" s="12"/>
      <c r="O92" s="12"/>
      <c r="P92" s="12"/>
      <c r="Q92" s="12"/>
      <c r="R92" s="12"/>
    </row>
    <row r="93" spans="1:18" ht="12.75" customHeight="1">
      <c r="A93" s="10">
        <v>1838</v>
      </c>
      <c r="B93" s="11">
        <v>30</v>
      </c>
      <c r="C93" s="12">
        <v>0</v>
      </c>
      <c r="D93" s="12">
        <v>0</v>
      </c>
      <c r="E93" s="12">
        <v>30</v>
      </c>
      <c r="F93" s="12">
        <v>0</v>
      </c>
      <c r="G93" s="12">
        <v>0</v>
      </c>
      <c r="H93" s="12"/>
      <c r="I93" s="12">
        <f t="shared" si="4"/>
        <v>30</v>
      </c>
      <c r="J93" s="14">
        <f t="shared" si="5"/>
        <v>815</v>
      </c>
      <c r="K93" s="16">
        <f t="shared" si="3"/>
        <v>0.37112932604735882</v>
      </c>
      <c r="L93" s="12"/>
      <c r="M93" s="13"/>
      <c r="N93" s="12"/>
      <c r="O93" s="12"/>
      <c r="P93" s="12"/>
      <c r="Q93" s="12"/>
      <c r="R93" s="12"/>
    </row>
    <row r="94" spans="1:18" ht="12.75" customHeight="1">
      <c r="A94" s="10">
        <v>1839</v>
      </c>
      <c r="B94" s="11">
        <v>31</v>
      </c>
      <c r="C94" s="12">
        <v>0</v>
      </c>
      <c r="D94" s="12">
        <v>0</v>
      </c>
      <c r="E94" s="12">
        <v>31</v>
      </c>
      <c r="F94" s="12">
        <v>0</v>
      </c>
      <c r="G94" s="12">
        <v>0</v>
      </c>
      <c r="H94" s="12"/>
      <c r="I94" s="12">
        <f t="shared" si="4"/>
        <v>31</v>
      </c>
      <c r="J94" s="14">
        <f t="shared" si="5"/>
        <v>846</v>
      </c>
      <c r="K94" s="16">
        <f t="shared" si="3"/>
        <v>0.38524590163934425</v>
      </c>
      <c r="L94" s="12"/>
      <c r="M94" s="13"/>
      <c r="N94" s="12"/>
      <c r="O94" s="12"/>
      <c r="P94" s="12"/>
      <c r="Q94" s="12"/>
      <c r="R94" s="12"/>
    </row>
    <row r="95" spans="1:18" ht="12.75" customHeight="1">
      <c r="A95" s="10">
        <v>1840</v>
      </c>
      <c r="B95" s="11">
        <v>33</v>
      </c>
      <c r="C95" s="12">
        <v>0</v>
      </c>
      <c r="D95" s="12">
        <v>0</v>
      </c>
      <c r="E95" s="12">
        <v>33</v>
      </c>
      <c r="F95" s="12">
        <v>0</v>
      </c>
      <c r="G95" s="12">
        <v>0</v>
      </c>
      <c r="H95" s="12"/>
      <c r="I95" s="12">
        <f t="shared" si="4"/>
        <v>33</v>
      </c>
      <c r="J95" s="14">
        <f t="shared" si="5"/>
        <v>879</v>
      </c>
      <c r="K95" s="16">
        <f t="shared" si="3"/>
        <v>0.40027322404371585</v>
      </c>
      <c r="L95" s="12"/>
      <c r="M95" s="13">
        <v>284.60000000000002</v>
      </c>
      <c r="N95" s="12"/>
      <c r="O95" s="12"/>
      <c r="P95" s="12"/>
      <c r="Q95" s="12"/>
      <c r="R95" s="12"/>
    </row>
    <row r="96" spans="1:18" ht="12.75" customHeight="1">
      <c r="A96" s="10">
        <v>1841</v>
      </c>
      <c r="B96" s="11">
        <v>34</v>
      </c>
      <c r="C96" s="12">
        <v>0</v>
      </c>
      <c r="D96" s="12">
        <v>0</v>
      </c>
      <c r="E96" s="12">
        <v>34</v>
      </c>
      <c r="F96" s="12">
        <v>0</v>
      </c>
      <c r="G96" s="12">
        <v>0</v>
      </c>
      <c r="H96" s="12"/>
      <c r="I96" s="12">
        <f t="shared" si="4"/>
        <v>34</v>
      </c>
      <c r="J96" s="14">
        <f t="shared" si="5"/>
        <v>913</v>
      </c>
      <c r="K96" s="16">
        <f t="shared" si="3"/>
        <v>0.41575591985428051</v>
      </c>
      <c r="L96" s="12"/>
      <c r="M96" s="13"/>
      <c r="N96" s="12"/>
      <c r="O96" s="12"/>
      <c r="P96" s="12"/>
      <c r="Q96" s="12"/>
      <c r="R96" s="12"/>
    </row>
    <row r="97" spans="1:18" ht="12.75" customHeight="1">
      <c r="A97" s="10">
        <v>1842</v>
      </c>
      <c r="B97" s="11">
        <v>36</v>
      </c>
      <c r="C97" s="12">
        <v>0</v>
      </c>
      <c r="D97" s="12">
        <v>0</v>
      </c>
      <c r="E97" s="12">
        <v>36</v>
      </c>
      <c r="F97" s="12">
        <v>0</v>
      </c>
      <c r="G97" s="12">
        <v>0</v>
      </c>
      <c r="H97" s="12"/>
      <c r="I97" s="12">
        <f t="shared" si="4"/>
        <v>36</v>
      </c>
      <c r="J97" s="14">
        <f t="shared" si="5"/>
        <v>949</v>
      </c>
      <c r="K97" s="16">
        <f t="shared" si="3"/>
        <v>0.43214936247723135</v>
      </c>
      <c r="L97" s="12"/>
      <c r="M97" s="13"/>
      <c r="N97" s="12"/>
      <c r="O97" s="12"/>
      <c r="P97" s="12"/>
      <c r="Q97" s="12"/>
      <c r="R97" s="12"/>
    </row>
    <row r="98" spans="1:18" ht="12.75" customHeight="1">
      <c r="A98" s="10">
        <v>1843</v>
      </c>
      <c r="B98" s="11">
        <v>37</v>
      </c>
      <c r="C98" s="12">
        <v>0</v>
      </c>
      <c r="D98" s="12">
        <v>0</v>
      </c>
      <c r="E98" s="12">
        <v>37</v>
      </c>
      <c r="F98" s="12">
        <v>0</v>
      </c>
      <c r="G98" s="12">
        <v>0</v>
      </c>
      <c r="H98" s="12"/>
      <c r="I98" s="12">
        <f t="shared" si="4"/>
        <v>37</v>
      </c>
      <c r="J98" s="14">
        <f t="shared" si="5"/>
        <v>986</v>
      </c>
      <c r="K98" s="16">
        <f t="shared" si="3"/>
        <v>0.44899817850637525</v>
      </c>
      <c r="L98" s="12"/>
      <c r="M98" s="13"/>
      <c r="N98" s="12"/>
      <c r="O98" s="12"/>
      <c r="P98" s="12"/>
      <c r="Q98" s="12"/>
      <c r="R98" s="12"/>
    </row>
    <row r="99" spans="1:18" ht="12.75" customHeight="1">
      <c r="A99" s="10">
        <v>1844</v>
      </c>
      <c r="B99" s="11">
        <v>39</v>
      </c>
      <c r="C99" s="12">
        <v>0</v>
      </c>
      <c r="D99" s="12">
        <v>0</v>
      </c>
      <c r="E99" s="12">
        <v>39</v>
      </c>
      <c r="F99" s="12">
        <v>0</v>
      </c>
      <c r="G99" s="12">
        <v>0</v>
      </c>
      <c r="H99" s="12"/>
      <c r="I99" s="12">
        <f t="shared" si="4"/>
        <v>39</v>
      </c>
      <c r="J99" s="14">
        <f t="shared" si="5"/>
        <v>1025</v>
      </c>
      <c r="K99" s="16">
        <f t="shared" si="3"/>
        <v>0.46675774134790526</v>
      </c>
      <c r="L99" s="12"/>
      <c r="M99" s="13"/>
      <c r="N99" s="12"/>
      <c r="O99" s="12"/>
      <c r="P99" s="12"/>
      <c r="Q99" s="12"/>
      <c r="R99" s="12"/>
    </row>
    <row r="100" spans="1:18" ht="12.75" customHeight="1">
      <c r="A100" s="10">
        <v>1845</v>
      </c>
      <c r="B100" s="11">
        <v>43</v>
      </c>
      <c r="C100" s="12">
        <v>0</v>
      </c>
      <c r="D100" s="12">
        <v>0</v>
      </c>
      <c r="E100" s="12">
        <v>43</v>
      </c>
      <c r="F100" s="12">
        <v>0</v>
      </c>
      <c r="G100" s="12">
        <v>0</v>
      </c>
      <c r="H100" s="12"/>
      <c r="I100" s="12">
        <f t="shared" si="4"/>
        <v>43</v>
      </c>
      <c r="J100" s="14">
        <f t="shared" si="5"/>
        <v>1068</v>
      </c>
      <c r="K100" s="16">
        <f t="shared" si="3"/>
        <v>0.48633879781420764</v>
      </c>
      <c r="L100" s="12"/>
      <c r="M100" s="13">
        <v>284.8</v>
      </c>
      <c r="N100" s="12"/>
      <c r="O100" s="12"/>
      <c r="P100" s="12"/>
      <c r="Q100" s="12"/>
      <c r="R100" s="12"/>
    </row>
    <row r="101" spans="1:18" ht="12.75" customHeight="1">
      <c r="A101" s="10">
        <v>1846</v>
      </c>
      <c r="B101" s="11">
        <v>43</v>
      </c>
      <c r="C101" s="12">
        <v>0</v>
      </c>
      <c r="D101" s="12">
        <v>0</v>
      </c>
      <c r="E101" s="12">
        <v>43</v>
      </c>
      <c r="F101" s="12">
        <v>0</v>
      </c>
      <c r="G101" s="12">
        <v>0</v>
      </c>
      <c r="H101" s="12"/>
      <c r="I101" s="12">
        <f t="shared" si="4"/>
        <v>43</v>
      </c>
      <c r="J101" s="14">
        <f t="shared" si="5"/>
        <v>1111</v>
      </c>
      <c r="K101" s="16">
        <f t="shared" si="3"/>
        <v>0.50591985428051001</v>
      </c>
      <c r="L101" s="12"/>
      <c r="M101" s="13"/>
      <c r="N101" s="12"/>
      <c r="O101" s="12"/>
      <c r="P101" s="12"/>
      <c r="Q101" s="12"/>
      <c r="R101" s="12"/>
    </row>
    <row r="102" spans="1:18" ht="12.75" customHeight="1">
      <c r="A102" s="10">
        <v>1847</v>
      </c>
      <c r="B102" s="11">
        <v>46</v>
      </c>
      <c r="C102" s="12">
        <v>0</v>
      </c>
      <c r="D102" s="12">
        <v>0</v>
      </c>
      <c r="E102" s="12">
        <v>46</v>
      </c>
      <c r="F102" s="12">
        <v>0</v>
      </c>
      <c r="G102" s="12">
        <v>0</v>
      </c>
      <c r="H102" s="12"/>
      <c r="I102" s="12">
        <f t="shared" si="4"/>
        <v>46</v>
      </c>
      <c r="J102" s="14">
        <f t="shared" si="5"/>
        <v>1157</v>
      </c>
      <c r="K102" s="16">
        <f t="shared" si="3"/>
        <v>0.52686703096539167</v>
      </c>
      <c r="L102" s="12"/>
      <c r="M102" s="13"/>
      <c r="N102" s="12"/>
      <c r="O102" s="12"/>
      <c r="P102" s="12"/>
      <c r="Q102" s="12"/>
      <c r="R102" s="12"/>
    </row>
    <row r="103" spans="1:18" ht="12.75" customHeight="1">
      <c r="A103" s="10">
        <v>1848</v>
      </c>
      <c r="B103" s="11">
        <v>47</v>
      </c>
      <c r="C103" s="12">
        <v>0</v>
      </c>
      <c r="D103" s="12">
        <v>0</v>
      </c>
      <c r="E103" s="12">
        <v>47</v>
      </c>
      <c r="F103" s="12">
        <v>0</v>
      </c>
      <c r="G103" s="12">
        <v>0</v>
      </c>
      <c r="H103" s="12"/>
      <c r="I103" s="12">
        <f t="shared" si="4"/>
        <v>47</v>
      </c>
      <c r="J103" s="14">
        <f t="shared" si="5"/>
        <v>1204</v>
      </c>
      <c r="K103" s="16">
        <f t="shared" si="3"/>
        <v>0.54826958105646628</v>
      </c>
      <c r="L103" s="12"/>
      <c r="M103" s="13"/>
      <c r="N103" s="12"/>
      <c r="O103" s="12"/>
      <c r="P103" s="12"/>
      <c r="Q103" s="12"/>
      <c r="R103" s="12"/>
    </row>
    <row r="104" spans="1:18" ht="12.75" customHeight="1">
      <c r="A104" s="10">
        <v>1849</v>
      </c>
      <c r="B104" s="11">
        <v>50</v>
      </c>
      <c r="C104" s="12">
        <v>0</v>
      </c>
      <c r="D104" s="12">
        <v>0</v>
      </c>
      <c r="E104" s="12">
        <v>50</v>
      </c>
      <c r="F104" s="12">
        <v>0</v>
      </c>
      <c r="G104" s="12">
        <v>0</v>
      </c>
      <c r="H104" s="12"/>
      <c r="I104" s="12">
        <f t="shared" si="4"/>
        <v>50</v>
      </c>
      <c r="J104" s="14">
        <f t="shared" si="5"/>
        <v>1254</v>
      </c>
      <c r="K104" s="16">
        <f t="shared" si="3"/>
        <v>0.57103825136612019</v>
      </c>
      <c r="L104" s="12"/>
      <c r="M104" s="13"/>
      <c r="N104" s="12"/>
      <c r="O104" s="12"/>
      <c r="P104" s="12"/>
      <c r="Q104" s="12"/>
      <c r="R104" s="12"/>
    </row>
    <row r="105" spans="1:18" ht="12.75" customHeight="1">
      <c r="A105" s="10">
        <v>1850</v>
      </c>
      <c r="B105" s="11">
        <v>54</v>
      </c>
      <c r="C105" s="12">
        <v>0</v>
      </c>
      <c r="D105" s="12">
        <v>0</v>
      </c>
      <c r="E105" s="12">
        <v>54</v>
      </c>
      <c r="F105" s="12">
        <v>0</v>
      </c>
      <c r="G105" s="12">
        <v>0</v>
      </c>
      <c r="H105" s="12"/>
      <c r="I105" s="12">
        <f t="shared" si="4"/>
        <v>54</v>
      </c>
      <c r="J105" s="14">
        <f t="shared" si="5"/>
        <v>1308</v>
      </c>
      <c r="K105" s="16">
        <f t="shared" si="3"/>
        <v>0.59562841530054644</v>
      </c>
      <c r="L105" s="12"/>
      <c r="M105" s="13">
        <v>285.2</v>
      </c>
      <c r="N105" s="12"/>
      <c r="O105" s="12"/>
      <c r="P105" s="12"/>
      <c r="Q105" s="12"/>
      <c r="R105" s="12"/>
    </row>
    <row r="106" spans="1:18" ht="12.75" customHeight="1">
      <c r="A106" s="10">
        <v>1851</v>
      </c>
      <c r="B106" s="11">
        <v>54</v>
      </c>
      <c r="C106" s="12">
        <v>0</v>
      </c>
      <c r="D106" s="12">
        <v>0</v>
      </c>
      <c r="E106" s="12">
        <v>54</v>
      </c>
      <c r="F106" s="12">
        <v>0</v>
      </c>
      <c r="G106" s="12">
        <v>0</v>
      </c>
      <c r="H106" s="12"/>
      <c r="I106" s="12">
        <f t="shared" si="4"/>
        <v>54</v>
      </c>
      <c r="J106" s="14">
        <f t="shared" si="5"/>
        <v>1362</v>
      </c>
      <c r="K106" s="16">
        <f t="shared" si="3"/>
        <v>0.6202185792349727</v>
      </c>
      <c r="L106" s="12"/>
      <c r="M106" s="13">
        <v>285.10000000000002</v>
      </c>
      <c r="N106" s="12"/>
      <c r="O106" s="12"/>
      <c r="P106" s="12"/>
      <c r="Q106" s="12"/>
      <c r="R106" s="12"/>
    </row>
    <row r="107" spans="1:18" ht="12.75" customHeight="1">
      <c r="A107" s="10">
        <v>1852</v>
      </c>
      <c r="B107" s="11">
        <v>57</v>
      </c>
      <c r="C107" s="12">
        <v>0</v>
      </c>
      <c r="D107" s="12">
        <v>0</v>
      </c>
      <c r="E107" s="12">
        <v>57</v>
      </c>
      <c r="F107" s="12">
        <v>0</v>
      </c>
      <c r="G107" s="12">
        <v>0</v>
      </c>
      <c r="H107" s="12"/>
      <c r="I107" s="12">
        <f t="shared" si="4"/>
        <v>57</v>
      </c>
      <c r="J107" s="14">
        <f t="shared" si="5"/>
        <v>1419</v>
      </c>
      <c r="K107" s="16">
        <f t="shared" si="3"/>
        <v>0.64617486338797814</v>
      </c>
      <c r="L107" s="12"/>
      <c r="M107" s="13">
        <v>285</v>
      </c>
      <c r="N107" s="12"/>
      <c r="O107" s="12"/>
      <c r="P107" s="12"/>
      <c r="Q107" s="12"/>
      <c r="R107" s="12"/>
    </row>
    <row r="108" spans="1:18" ht="12.75" customHeight="1">
      <c r="A108" s="10">
        <v>1853</v>
      </c>
      <c r="B108" s="11">
        <v>59</v>
      </c>
      <c r="C108" s="12">
        <v>0</v>
      </c>
      <c r="D108" s="12">
        <v>0</v>
      </c>
      <c r="E108" s="12">
        <v>59</v>
      </c>
      <c r="F108" s="12">
        <v>0</v>
      </c>
      <c r="G108" s="12">
        <v>0</v>
      </c>
      <c r="H108" s="12"/>
      <c r="I108" s="12">
        <f t="shared" si="4"/>
        <v>59</v>
      </c>
      <c r="J108" s="14">
        <f t="shared" si="5"/>
        <v>1478</v>
      </c>
      <c r="K108" s="16">
        <f t="shared" si="3"/>
        <v>0.67304189435336981</v>
      </c>
      <c r="L108" s="12"/>
      <c r="M108" s="13">
        <v>285</v>
      </c>
      <c r="N108" s="12"/>
      <c r="O108" s="12"/>
      <c r="P108" s="12"/>
      <c r="Q108" s="12"/>
      <c r="R108" s="12"/>
    </row>
    <row r="109" spans="1:18" ht="12.75" customHeight="1">
      <c r="A109" s="10">
        <v>1854</v>
      </c>
      <c r="B109" s="11">
        <v>69</v>
      </c>
      <c r="C109" s="12">
        <v>0</v>
      </c>
      <c r="D109" s="12">
        <v>0</v>
      </c>
      <c r="E109" s="12">
        <v>69</v>
      </c>
      <c r="F109" s="12">
        <v>0</v>
      </c>
      <c r="G109" s="12">
        <v>0</v>
      </c>
      <c r="H109" s="12"/>
      <c r="I109" s="12">
        <f t="shared" si="4"/>
        <v>69</v>
      </c>
      <c r="J109" s="14">
        <f t="shared" si="5"/>
        <v>1547</v>
      </c>
      <c r="K109" s="16">
        <f t="shared" si="3"/>
        <v>0.70446265938069219</v>
      </c>
      <c r="L109" s="12"/>
      <c r="M109" s="13">
        <v>284.89999999999998</v>
      </c>
      <c r="N109" s="12"/>
      <c r="O109" s="12"/>
      <c r="P109" s="12"/>
      <c r="Q109" s="12"/>
      <c r="R109" s="12"/>
    </row>
    <row r="110" spans="1:18" ht="12.75" customHeight="1">
      <c r="A110" s="10">
        <v>1855</v>
      </c>
      <c r="B110" s="11">
        <v>71</v>
      </c>
      <c r="C110" s="12">
        <v>0</v>
      </c>
      <c r="D110" s="12">
        <v>0</v>
      </c>
      <c r="E110" s="12">
        <v>71</v>
      </c>
      <c r="F110" s="12">
        <v>0</v>
      </c>
      <c r="G110" s="12">
        <v>0</v>
      </c>
      <c r="H110" s="12"/>
      <c r="I110" s="12">
        <f t="shared" si="4"/>
        <v>71</v>
      </c>
      <c r="J110" s="14">
        <f t="shared" si="5"/>
        <v>1618</v>
      </c>
      <c r="K110" s="16">
        <f t="shared" si="3"/>
        <v>0.7367941712204007</v>
      </c>
      <c r="L110" s="12"/>
      <c r="M110" s="13">
        <v>285.10000000000002</v>
      </c>
      <c r="N110" s="12"/>
      <c r="O110" s="12"/>
      <c r="P110" s="12"/>
      <c r="Q110" s="12"/>
      <c r="R110" s="12"/>
    </row>
    <row r="111" spans="1:18" ht="12.75" customHeight="1">
      <c r="A111" s="10">
        <v>1856</v>
      </c>
      <c r="B111" s="11">
        <v>76</v>
      </c>
      <c r="C111" s="12">
        <v>0</v>
      </c>
      <c r="D111" s="12">
        <v>0</v>
      </c>
      <c r="E111" s="12">
        <v>76</v>
      </c>
      <c r="F111" s="12">
        <v>0</v>
      </c>
      <c r="G111" s="12">
        <v>0</v>
      </c>
      <c r="H111" s="12"/>
      <c r="I111" s="12">
        <f t="shared" si="4"/>
        <v>76</v>
      </c>
      <c r="J111" s="14">
        <f t="shared" si="5"/>
        <v>1694</v>
      </c>
      <c r="K111" s="16">
        <f t="shared" si="3"/>
        <v>0.77140255009107472</v>
      </c>
      <c r="L111" s="12"/>
      <c r="M111" s="13">
        <v>285.39999999999998</v>
      </c>
      <c r="N111" s="12"/>
      <c r="O111" s="12"/>
      <c r="P111" s="12"/>
      <c r="Q111" s="12"/>
      <c r="R111" s="12"/>
    </row>
    <row r="112" spans="1:18" ht="12.75" customHeight="1">
      <c r="A112" s="10">
        <v>1857</v>
      </c>
      <c r="B112" s="11">
        <v>77</v>
      </c>
      <c r="C112" s="12">
        <v>0</v>
      </c>
      <c r="D112" s="12">
        <v>0</v>
      </c>
      <c r="E112" s="12">
        <v>77</v>
      </c>
      <c r="F112" s="12">
        <v>0</v>
      </c>
      <c r="G112" s="12">
        <v>0</v>
      </c>
      <c r="H112" s="12"/>
      <c r="I112" s="12">
        <f t="shared" si="4"/>
        <v>77</v>
      </c>
      <c r="J112" s="14">
        <f t="shared" si="5"/>
        <v>1771</v>
      </c>
      <c r="K112" s="16">
        <f t="shared" si="3"/>
        <v>0.8064663023679417</v>
      </c>
      <c r="L112" s="12"/>
      <c r="M112" s="13">
        <v>285.60000000000002</v>
      </c>
      <c r="N112" s="12"/>
      <c r="O112" s="12"/>
      <c r="P112" s="12"/>
      <c r="Q112" s="12"/>
      <c r="R112" s="12"/>
    </row>
    <row r="113" spans="1:18" ht="12.75" customHeight="1">
      <c r="A113" s="10">
        <v>1858</v>
      </c>
      <c r="B113" s="11">
        <v>78</v>
      </c>
      <c r="C113" s="12">
        <v>0</v>
      </c>
      <c r="D113" s="12">
        <v>0</v>
      </c>
      <c r="E113" s="12">
        <v>78</v>
      </c>
      <c r="F113" s="12">
        <v>0</v>
      </c>
      <c r="G113" s="12">
        <v>0</v>
      </c>
      <c r="H113" s="12"/>
      <c r="I113" s="12">
        <f t="shared" si="4"/>
        <v>78</v>
      </c>
      <c r="J113" s="14">
        <f t="shared" si="5"/>
        <v>1849</v>
      </c>
      <c r="K113" s="16">
        <f t="shared" si="3"/>
        <v>0.84198542805100185</v>
      </c>
      <c r="L113" s="12"/>
      <c r="M113" s="13">
        <v>285.89999999999998</v>
      </c>
      <c r="N113" s="12"/>
      <c r="O113" s="12"/>
      <c r="P113" s="12"/>
      <c r="Q113" s="12"/>
      <c r="R113" s="12"/>
    </row>
    <row r="114" spans="1:18" ht="12.75" customHeight="1">
      <c r="A114" s="10">
        <v>1859</v>
      </c>
      <c r="B114" s="11">
        <v>83</v>
      </c>
      <c r="C114" s="12">
        <v>0</v>
      </c>
      <c r="D114" s="12">
        <v>0</v>
      </c>
      <c r="E114" s="12">
        <v>83</v>
      </c>
      <c r="F114" s="12">
        <v>0</v>
      </c>
      <c r="G114" s="12">
        <v>0</v>
      </c>
      <c r="H114" s="12"/>
      <c r="I114" s="12">
        <f t="shared" si="4"/>
        <v>83</v>
      </c>
      <c r="J114" s="14">
        <f t="shared" si="5"/>
        <v>1932</v>
      </c>
      <c r="K114" s="16">
        <f t="shared" si="3"/>
        <v>0.8797814207650273</v>
      </c>
      <c r="L114" s="12"/>
      <c r="M114" s="13">
        <v>286.10000000000002</v>
      </c>
      <c r="N114" s="12"/>
      <c r="O114" s="12"/>
      <c r="P114" s="12"/>
      <c r="Q114" s="12"/>
      <c r="R114" s="12"/>
    </row>
    <row r="115" spans="1:18" ht="12.75" customHeight="1">
      <c r="A115" s="10">
        <v>1860</v>
      </c>
      <c r="B115" s="11">
        <v>91</v>
      </c>
      <c r="C115" s="12">
        <v>0</v>
      </c>
      <c r="D115" s="12">
        <v>0</v>
      </c>
      <c r="E115" s="12">
        <v>91</v>
      </c>
      <c r="F115" s="12">
        <v>0</v>
      </c>
      <c r="G115" s="12">
        <v>0</v>
      </c>
      <c r="H115" s="12"/>
      <c r="I115" s="12">
        <f t="shared" si="4"/>
        <v>91</v>
      </c>
      <c r="J115" s="14">
        <f t="shared" si="5"/>
        <v>2023</v>
      </c>
      <c r="K115" s="16">
        <f t="shared" si="3"/>
        <v>0.92122040072859745</v>
      </c>
      <c r="L115" s="12"/>
      <c r="M115" s="13">
        <v>286.39999999999998</v>
      </c>
      <c r="N115" s="12"/>
      <c r="O115" s="12"/>
      <c r="P115" s="12"/>
      <c r="Q115" s="12"/>
      <c r="R115" s="12"/>
    </row>
    <row r="116" spans="1:18" ht="12.75" customHeight="1">
      <c r="A116" s="10">
        <v>1861</v>
      </c>
      <c r="B116" s="11">
        <v>95</v>
      </c>
      <c r="C116" s="12">
        <v>0</v>
      </c>
      <c r="D116" s="12">
        <v>0</v>
      </c>
      <c r="E116" s="12">
        <v>95</v>
      </c>
      <c r="F116" s="12">
        <v>0</v>
      </c>
      <c r="G116" s="12">
        <v>0</v>
      </c>
      <c r="H116" s="12"/>
      <c r="I116" s="12">
        <f t="shared" si="4"/>
        <v>95</v>
      </c>
      <c r="J116" s="14">
        <f t="shared" si="5"/>
        <v>2118</v>
      </c>
      <c r="K116" s="16">
        <f t="shared" si="3"/>
        <v>0.96448087431693985</v>
      </c>
      <c r="L116" s="12"/>
      <c r="M116" s="13">
        <v>286.60000000000002</v>
      </c>
      <c r="N116" s="12"/>
      <c r="O116" s="12"/>
      <c r="P116" s="12"/>
      <c r="Q116" s="12"/>
      <c r="R116" s="12"/>
    </row>
    <row r="117" spans="1:18" ht="12.75" customHeight="1">
      <c r="A117" s="10">
        <v>1862</v>
      </c>
      <c r="B117" s="11">
        <v>97</v>
      </c>
      <c r="C117" s="12">
        <v>0</v>
      </c>
      <c r="D117" s="12">
        <v>0</v>
      </c>
      <c r="E117" s="12">
        <v>96</v>
      </c>
      <c r="F117" s="12">
        <v>0</v>
      </c>
      <c r="G117" s="12">
        <v>0</v>
      </c>
      <c r="H117" s="12"/>
      <c r="I117" s="12">
        <f t="shared" si="4"/>
        <v>96</v>
      </c>
      <c r="J117" s="14">
        <f t="shared" si="5"/>
        <v>2215</v>
      </c>
      <c r="K117" s="13">
        <f t="shared" si="3"/>
        <v>1.0086520947176685</v>
      </c>
      <c r="L117" s="12"/>
      <c r="M117" s="13">
        <v>286.7</v>
      </c>
      <c r="N117" s="12"/>
      <c r="O117" s="12"/>
      <c r="P117" s="12"/>
      <c r="Q117" s="12"/>
      <c r="R117" s="12"/>
    </row>
    <row r="118" spans="1:18" ht="12.75" customHeight="1">
      <c r="A118" s="10">
        <v>1863</v>
      </c>
      <c r="B118" s="11">
        <v>104</v>
      </c>
      <c r="C118" s="12">
        <v>0</v>
      </c>
      <c r="D118" s="12">
        <v>0</v>
      </c>
      <c r="E118" s="12">
        <v>103</v>
      </c>
      <c r="F118" s="12">
        <v>0</v>
      </c>
      <c r="G118" s="12">
        <v>0</v>
      </c>
      <c r="H118" s="12"/>
      <c r="I118" s="12">
        <f t="shared" si="4"/>
        <v>103</v>
      </c>
      <c r="J118" s="14">
        <f t="shared" si="5"/>
        <v>2319</v>
      </c>
      <c r="K118" s="13">
        <f t="shared" si="3"/>
        <v>1.0560109289617485</v>
      </c>
      <c r="L118" s="12"/>
      <c r="M118" s="13">
        <v>286.8</v>
      </c>
      <c r="N118" s="12"/>
      <c r="O118" s="12"/>
      <c r="P118" s="12"/>
      <c r="Q118" s="12"/>
      <c r="R118" s="12"/>
    </row>
    <row r="119" spans="1:18" ht="12.75" customHeight="1">
      <c r="A119" s="10">
        <v>1864</v>
      </c>
      <c r="B119" s="11">
        <v>112</v>
      </c>
      <c r="C119" s="12">
        <v>0</v>
      </c>
      <c r="D119" s="12">
        <v>0</v>
      </c>
      <c r="E119" s="12">
        <v>112</v>
      </c>
      <c r="F119" s="12">
        <v>0</v>
      </c>
      <c r="G119" s="12">
        <v>0</v>
      </c>
      <c r="H119" s="12"/>
      <c r="I119" s="12">
        <f t="shared" si="4"/>
        <v>112</v>
      </c>
      <c r="J119" s="14">
        <f t="shared" si="5"/>
        <v>2431</v>
      </c>
      <c r="K119" s="13">
        <f t="shared" si="3"/>
        <v>1.1070127504553735</v>
      </c>
      <c r="L119" s="12"/>
      <c r="M119" s="13">
        <v>286.89999999999998</v>
      </c>
      <c r="N119" s="12"/>
      <c r="O119" s="12"/>
      <c r="P119" s="12"/>
      <c r="Q119" s="12"/>
      <c r="R119" s="12"/>
    </row>
    <row r="120" spans="1:18" ht="12.75" customHeight="1">
      <c r="A120" s="10">
        <v>1865</v>
      </c>
      <c r="B120" s="11">
        <v>119</v>
      </c>
      <c r="C120" s="12">
        <v>0</v>
      </c>
      <c r="D120" s="12">
        <v>0</v>
      </c>
      <c r="E120" s="12">
        <v>119</v>
      </c>
      <c r="F120" s="12">
        <v>0</v>
      </c>
      <c r="G120" s="12">
        <v>0</v>
      </c>
      <c r="H120" s="12"/>
      <c r="I120" s="12">
        <f t="shared" si="4"/>
        <v>119</v>
      </c>
      <c r="J120" s="14">
        <f t="shared" si="5"/>
        <v>2550</v>
      </c>
      <c r="K120" s="13">
        <f t="shared" si="3"/>
        <v>1.1612021857923498</v>
      </c>
      <c r="L120" s="12"/>
      <c r="M120" s="13">
        <v>287.10000000000002</v>
      </c>
      <c r="N120" s="12"/>
      <c r="O120" s="12"/>
      <c r="P120" s="12"/>
      <c r="Q120" s="12"/>
      <c r="R120" s="12"/>
    </row>
    <row r="121" spans="1:18" ht="12.75" customHeight="1">
      <c r="A121" s="10">
        <v>1866</v>
      </c>
      <c r="B121" s="11">
        <v>122</v>
      </c>
      <c r="C121" s="12">
        <v>0</v>
      </c>
      <c r="D121" s="12">
        <v>0</v>
      </c>
      <c r="E121" s="12">
        <v>122</v>
      </c>
      <c r="F121" s="12">
        <v>0</v>
      </c>
      <c r="G121" s="12">
        <v>0</v>
      </c>
      <c r="H121" s="12"/>
      <c r="I121" s="12">
        <f t="shared" si="4"/>
        <v>122</v>
      </c>
      <c r="J121" s="14">
        <f t="shared" si="5"/>
        <v>2672</v>
      </c>
      <c r="K121" s="13">
        <f t="shared" si="3"/>
        <v>1.2167577413479054</v>
      </c>
      <c r="L121" s="12"/>
      <c r="M121" s="13">
        <v>287.2</v>
      </c>
      <c r="N121" s="12"/>
      <c r="O121" s="12"/>
      <c r="P121" s="12"/>
      <c r="Q121" s="12"/>
      <c r="R121" s="12"/>
    </row>
    <row r="122" spans="1:18" ht="12.75" customHeight="1">
      <c r="A122" s="10">
        <v>1867</v>
      </c>
      <c r="B122" s="11">
        <v>130</v>
      </c>
      <c r="C122" s="12">
        <v>0</v>
      </c>
      <c r="D122" s="12">
        <v>0</v>
      </c>
      <c r="E122" s="12">
        <v>130</v>
      </c>
      <c r="F122" s="12">
        <v>0</v>
      </c>
      <c r="G122" s="12">
        <v>0</v>
      </c>
      <c r="H122" s="12"/>
      <c r="I122" s="12">
        <f t="shared" si="4"/>
        <v>130</v>
      </c>
      <c r="J122" s="14">
        <f t="shared" si="5"/>
        <v>2802</v>
      </c>
      <c r="K122" s="13">
        <f t="shared" si="3"/>
        <v>1.2759562841530054</v>
      </c>
      <c r="L122" s="12"/>
      <c r="M122" s="13">
        <v>287.3</v>
      </c>
      <c r="N122" s="12"/>
      <c r="O122" s="12"/>
      <c r="P122" s="12"/>
      <c r="Q122" s="12"/>
      <c r="R122" s="12"/>
    </row>
    <row r="123" spans="1:18" ht="12.75" customHeight="1">
      <c r="A123" s="10">
        <v>1868</v>
      </c>
      <c r="B123" s="11">
        <v>135</v>
      </c>
      <c r="C123" s="12">
        <v>0</v>
      </c>
      <c r="D123" s="12">
        <v>0</v>
      </c>
      <c r="E123" s="12">
        <v>134</v>
      </c>
      <c r="F123" s="12">
        <v>0</v>
      </c>
      <c r="G123" s="12">
        <v>0</v>
      </c>
      <c r="H123" s="12"/>
      <c r="I123" s="12">
        <f t="shared" si="4"/>
        <v>134</v>
      </c>
      <c r="J123" s="14">
        <f t="shared" si="5"/>
        <v>2937</v>
      </c>
      <c r="K123" s="13">
        <f t="shared" si="3"/>
        <v>1.3374316939890711</v>
      </c>
      <c r="L123" s="12"/>
      <c r="M123" s="13">
        <v>287.39999999999998</v>
      </c>
      <c r="N123" s="12"/>
      <c r="O123" s="12"/>
      <c r="P123" s="12"/>
      <c r="Q123" s="12"/>
      <c r="R123" s="12"/>
    </row>
    <row r="124" spans="1:18" ht="12.75" customHeight="1">
      <c r="A124" s="10">
        <v>1869</v>
      </c>
      <c r="B124" s="11">
        <v>142</v>
      </c>
      <c r="C124" s="12">
        <v>0</v>
      </c>
      <c r="D124" s="12">
        <v>0</v>
      </c>
      <c r="E124" s="12">
        <v>142</v>
      </c>
      <c r="F124" s="12">
        <v>0</v>
      </c>
      <c r="G124" s="12">
        <v>0</v>
      </c>
      <c r="H124" s="12"/>
      <c r="I124" s="12">
        <f t="shared" si="4"/>
        <v>142</v>
      </c>
      <c r="J124" s="14">
        <f t="shared" si="5"/>
        <v>3079</v>
      </c>
      <c r="K124" s="13">
        <f t="shared" si="3"/>
        <v>1.4020947176684881</v>
      </c>
      <c r="L124" s="12"/>
      <c r="M124" s="13">
        <v>287.5</v>
      </c>
      <c r="N124" s="12"/>
      <c r="O124" s="12"/>
      <c r="P124" s="12"/>
      <c r="Q124" s="12"/>
      <c r="R124" s="12"/>
    </row>
    <row r="125" spans="1:18" ht="12.75" customHeight="1">
      <c r="A125" s="10">
        <v>1870</v>
      </c>
      <c r="B125" s="11">
        <v>147</v>
      </c>
      <c r="C125" s="12">
        <v>0</v>
      </c>
      <c r="D125" s="12">
        <v>1</v>
      </c>
      <c r="E125" s="12">
        <v>146</v>
      </c>
      <c r="F125" s="12">
        <v>0</v>
      </c>
      <c r="G125" s="12">
        <v>0</v>
      </c>
      <c r="H125" s="12"/>
      <c r="I125" s="12">
        <f t="shared" si="4"/>
        <v>147</v>
      </c>
      <c r="J125" s="14">
        <f t="shared" si="5"/>
        <v>3226</v>
      </c>
      <c r="K125" s="13">
        <f t="shared" si="3"/>
        <v>1.4690346083788706</v>
      </c>
      <c r="L125" s="12"/>
      <c r="M125" s="13">
        <v>287.7</v>
      </c>
      <c r="N125" s="12"/>
      <c r="O125" s="12"/>
      <c r="P125" s="12"/>
      <c r="Q125" s="12"/>
      <c r="R125" s="12"/>
    </row>
    <row r="126" spans="1:18" ht="12.75" customHeight="1">
      <c r="A126" s="10">
        <v>1871</v>
      </c>
      <c r="B126" s="11">
        <v>156</v>
      </c>
      <c r="C126" s="12">
        <v>0</v>
      </c>
      <c r="D126" s="12">
        <v>1</v>
      </c>
      <c r="E126" s="12">
        <v>156</v>
      </c>
      <c r="F126" s="12">
        <v>0</v>
      </c>
      <c r="G126" s="12">
        <v>0</v>
      </c>
      <c r="H126" s="12"/>
      <c r="I126" s="12">
        <f t="shared" si="4"/>
        <v>157</v>
      </c>
      <c r="J126" s="14">
        <f t="shared" si="5"/>
        <v>3382</v>
      </c>
      <c r="K126" s="13">
        <f t="shared" si="3"/>
        <v>1.5400728597449909</v>
      </c>
      <c r="L126" s="12"/>
      <c r="M126" s="13">
        <v>287.89999999999998</v>
      </c>
      <c r="N126" s="12"/>
      <c r="O126" s="12"/>
      <c r="P126" s="12"/>
      <c r="Q126" s="12"/>
      <c r="R126" s="12"/>
    </row>
    <row r="127" spans="1:18" ht="12.75" customHeight="1">
      <c r="A127" s="10">
        <v>1872</v>
      </c>
      <c r="B127" s="11">
        <v>173</v>
      </c>
      <c r="C127" s="12">
        <v>0</v>
      </c>
      <c r="D127" s="12">
        <v>1</v>
      </c>
      <c r="E127" s="12">
        <v>173</v>
      </c>
      <c r="F127" s="12">
        <v>0</v>
      </c>
      <c r="G127" s="12">
        <v>0</v>
      </c>
      <c r="H127" s="12"/>
      <c r="I127" s="12">
        <f t="shared" si="4"/>
        <v>174</v>
      </c>
      <c r="J127" s="14">
        <f t="shared" si="5"/>
        <v>3555</v>
      </c>
      <c r="K127" s="13">
        <f t="shared" si="3"/>
        <v>1.6188524590163935</v>
      </c>
      <c r="L127" s="12"/>
      <c r="M127" s="13">
        <v>288</v>
      </c>
      <c r="N127" s="12"/>
      <c r="O127" s="12"/>
      <c r="P127" s="12"/>
      <c r="Q127" s="12"/>
      <c r="R127" s="12"/>
    </row>
    <row r="128" spans="1:18" ht="12.75" customHeight="1">
      <c r="A128" s="10">
        <v>1873</v>
      </c>
      <c r="B128" s="11">
        <v>184</v>
      </c>
      <c r="C128" s="12">
        <v>0</v>
      </c>
      <c r="D128" s="12">
        <v>1</v>
      </c>
      <c r="E128" s="12">
        <v>183</v>
      </c>
      <c r="F128" s="12">
        <v>0</v>
      </c>
      <c r="G128" s="12">
        <v>0</v>
      </c>
      <c r="H128" s="12"/>
      <c r="I128" s="12">
        <f t="shared" si="4"/>
        <v>184</v>
      </c>
      <c r="J128" s="14">
        <f t="shared" si="5"/>
        <v>3739</v>
      </c>
      <c r="K128" s="13">
        <f t="shared" si="3"/>
        <v>1.7026411657559199</v>
      </c>
      <c r="L128" s="12"/>
      <c r="M128" s="13">
        <v>288.2</v>
      </c>
      <c r="N128" s="12"/>
      <c r="O128" s="12"/>
      <c r="P128" s="12"/>
      <c r="Q128" s="12"/>
      <c r="R128" s="12"/>
    </row>
    <row r="129" spans="1:18" ht="12.75" customHeight="1">
      <c r="A129" s="10">
        <v>1874</v>
      </c>
      <c r="B129" s="11">
        <v>174</v>
      </c>
      <c r="C129" s="12">
        <v>0</v>
      </c>
      <c r="D129" s="12">
        <v>1</v>
      </c>
      <c r="E129" s="12">
        <v>173</v>
      </c>
      <c r="F129" s="12">
        <v>0</v>
      </c>
      <c r="G129" s="12">
        <v>0</v>
      </c>
      <c r="H129" s="12"/>
      <c r="I129" s="12">
        <f t="shared" si="4"/>
        <v>174</v>
      </c>
      <c r="J129" s="14">
        <f t="shared" si="5"/>
        <v>3913</v>
      </c>
      <c r="K129" s="13">
        <f t="shared" si="3"/>
        <v>1.7818761384335156</v>
      </c>
      <c r="L129" s="12"/>
      <c r="M129" s="13">
        <v>288.39999999999998</v>
      </c>
      <c r="N129" s="12"/>
      <c r="O129" s="12"/>
      <c r="P129" s="12"/>
      <c r="Q129" s="12"/>
      <c r="R129" s="12"/>
    </row>
    <row r="130" spans="1:18" ht="12.75" customHeight="1">
      <c r="A130" s="10">
        <v>1875</v>
      </c>
      <c r="B130" s="11">
        <v>188</v>
      </c>
      <c r="C130" s="12">
        <v>0</v>
      </c>
      <c r="D130" s="12">
        <v>1</v>
      </c>
      <c r="E130" s="12">
        <v>187</v>
      </c>
      <c r="F130" s="12">
        <v>0</v>
      </c>
      <c r="G130" s="12">
        <v>0</v>
      </c>
      <c r="H130" s="12"/>
      <c r="I130" s="12">
        <f t="shared" si="4"/>
        <v>188</v>
      </c>
      <c r="J130" s="14">
        <f t="shared" si="5"/>
        <v>4101</v>
      </c>
      <c r="K130" s="13">
        <f t="shared" si="3"/>
        <v>1.8674863387978142</v>
      </c>
      <c r="L130" s="12"/>
      <c r="M130" s="13">
        <v>288.60000000000002</v>
      </c>
      <c r="N130" s="12"/>
      <c r="O130" s="12"/>
      <c r="P130" s="12"/>
      <c r="Q130" s="12"/>
      <c r="R130" s="12"/>
    </row>
    <row r="131" spans="1:18" ht="12.75" customHeight="1">
      <c r="A131" s="10">
        <v>1876</v>
      </c>
      <c r="B131" s="11">
        <v>191</v>
      </c>
      <c r="C131" s="12">
        <v>0</v>
      </c>
      <c r="D131" s="12">
        <v>1</v>
      </c>
      <c r="E131" s="12">
        <v>190</v>
      </c>
      <c r="F131" s="12">
        <v>0</v>
      </c>
      <c r="G131" s="12">
        <v>0</v>
      </c>
      <c r="H131" s="12"/>
      <c r="I131" s="12">
        <f t="shared" si="4"/>
        <v>191</v>
      </c>
      <c r="J131" s="14">
        <f t="shared" si="5"/>
        <v>4292</v>
      </c>
      <c r="K131" s="13">
        <f t="shared" si="3"/>
        <v>1.9544626593806922</v>
      </c>
      <c r="L131" s="12"/>
      <c r="M131" s="13">
        <v>288.7</v>
      </c>
      <c r="N131" s="12"/>
      <c r="O131" s="12"/>
      <c r="P131" s="12"/>
      <c r="Q131" s="12"/>
      <c r="R131" s="12"/>
    </row>
    <row r="132" spans="1:18" ht="12.75" customHeight="1">
      <c r="A132" s="10">
        <v>1877</v>
      </c>
      <c r="B132" s="11">
        <v>194</v>
      </c>
      <c r="C132" s="12">
        <v>0</v>
      </c>
      <c r="D132" s="12">
        <v>2</v>
      </c>
      <c r="E132" s="12">
        <v>192</v>
      </c>
      <c r="F132" s="12">
        <v>0</v>
      </c>
      <c r="G132" s="12">
        <v>0</v>
      </c>
      <c r="H132" s="12"/>
      <c r="I132" s="12">
        <f t="shared" si="4"/>
        <v>194</v>
      </c>
      <c r="J132" s="14">
        <f t="shared" si="5"/>
        <v>4486</v>
      </c>
      <c r="K132" s="13">
        <f t="shared" si="3"/>
        <v>2.0428051001821492</v>
      </c>
      <c r="L132" s="12"/>
      <c r="M132" s="13">
        <v>288.89999999999998</v>
      </c>
      <c r="N132" s="12"/>
      <c r="O132" s="12"/>
      <c r="P132" s="12"/>
      <c r="Q132" s="12"/>
      <c r="R132" s="12"/>
    </row>
    <row r="133" spans="1:18" ht="12.75" customHeight="1">
      <c r="A133" s="10">
        <v>1878</v>
      </c>
      <c r="B133" s="11">
        <v>196</v>
      </c>
      <c r="C133" s="12">
        <v>0</v>
      </c>
      <c r="D133" s="12">
        <v>2</v>
      </c>
      <c r="E133" s="12">
        <v>194</v>
      </c>
      <c r="F133" s="12">
        <v>0</v>
      </c>
      <c r="G133" s="12">
        <v>0</v>
      </c>
      <c r="H133" s="12"/>
      <c r="I133" s="12">
        <f t="shared" si="4"/>
        <v>196</v>
      </c>
      <c r="J133" s="14">
        <f t="shared" si="5"/>
        <v>4682</v>
      </c>
      <c r="K133" s="13">
        <f t="shared" si="3"/>
        <v>2.1320582877959926</v>
      </c>
      <c r="L133" s="12"/>
      <c r="M133" s="13">
        <v>289.5</v>
      </c>
      <c r="N133" s="12"/>
      <c r="O133" s="12"/>
      <c r="P133" s="12"/>
      <c r="Q133" s="12"/>
      <c r="R133" s="12"/>
    </row>
    <row r="134" spans="1:18" ht="12.75" customHeight="1">
      <c r="A134" s="10">
        <v>1879</v>
      </c>
      <c r="B134" s="11">
        <v>210</v>
      </c>
      <c r="C134" s="12">
        <v>0</v>
      </c>
      <c r="D134" s="12">
        <v>3</v>
      </c>
      <c r="E134" s="12">
        <v>207</v>
      </c>
      <c r="F134" s="12">
        <v>0</v>
      </c>
      <c r="G134" s="12">
        <v>0</v>
      </c>
      <c r="H134" s="12"/>
      <c r="I134" s="12">
        <f t="shared" si="4"/>
        <v>210</v>
      </c>
      <c r="J134" s="14">
        <f t="shared" si="5"/>
        <v>4892</v>
      </c>
      <c r="K134" s="13">
        <f t="shared" ref="K134:K197" si="6">J134/$K$3</f>
        <v>2.227686703096539</v>
      </c>
      <c r="L134" s="12"/>
      <c r="M134" s="13">
        <v>290.10000000000002</v>
      </c>
      <c r="N134" s="12"/>
      <c r="O134" s="12"/>
      <c r="P134" s="12"/>
      <c r="Q134" s="12"/>
      <c r="R134" s="12"/>
    </row>
    <row r="135" spans="1:18" ht="12.75" customHeight="1">
      <c r="A135" s="10">
        <v>1880</v>
      </c>
      <c r="B135" s="11">
        <v>236</v>
      </c>
      <c r="C135" s="12">
        <v>0</v>
      </c>
      <c r="D135" s="12">
        <v>3</v>
      </c>
      <c r="E135" s="12">
        <v>233</v>
      </c>
      <c r="F135" s="12">
        <v>0</v>
      </c>
      <c r="G135" s="12">
        <v>0</v>
      </c>
      <c r="H135" s="12"/>
      <c r="I135" s="12">
        <f t="shared" ref="I135:I198" si="7">C135+D135+E135+G135</f>
        <v>236</v>
      </c>
      <c r="J135" s="14">
        <f t="shared" ref="J135:J198" si="8">B135+J134</f>
        <v>5128</v>
      </c>
      <c r="K135" s="13">
        <f t="shared" si="6"/>
        <v>2.3351548269581057</v>
      </c>
      <c r="L135" s="12"/>
      <c r="M135" s="13">
        <v>290.8</v>
      </c>
      <c r="N135" s="12"/>
      <c r="O135" s="12"/>
      <c r="P135" s="12"/>
      <c r="Q135" s="12"/>
      <c r="R135" s="12"/>
    </row>
    <row r="136" spans="1:18" ht="12.75" customHeight="1">
      <c r="A136" s="10">
        <v>1881</v>
      </c>
      <c r="B136" s="11">
        <v>243</v>
      </c>
      <c r="C136" s="12">
        <v>0</v>
      </c>
      <c r="D136" s="12">
        <v>4</v>
      </c>
      <c r="E136" s="12">
        <v>239</v>
      </c>
      <c r="F136" s="12">
        <v>0</v>
      </c>
      <c r="G136" s="12">
        <v>0</v>
      </c>
      <c r="H136" s="12"/>
      <c r="I136" s="12">
        <f t="shared" si="7"/>
        <v>243</v>
      </c>
      <c r="J136" s="14">
        <f t="shared" si="8"/>
        <v>5371</v>
      </c>
      <c r="K136" s="13">
        <f t="shared" si="6"/>
        <v>2.4458105646630237</v>
      </c>
      <c r="L136" s="12"/>
      <c r="M136" s="13">
        <v>291.39999999999998</v>
      </c>
      <c r="N136" s="12"/>
      <c r="O136" s="12"/>
      <c r="P136" s="12"/>
      <c r="Q136" s="12"/>
      <c r="R136" s="12"/>
    </row>
    <row r="137" spans="1:18" ht="12.75" customHeight="1">
      <c r="A137" s="10">
        <v>1882</v>
      </c>
      <c r="B137" s="11">
        <v>256</v>
      </c>
      <c r="C137" s="12">
        <v>0</v>
      </c>
      <c r="D137" s="12">
        <v>4</v>
      </c>
      <c r="E137" s="12">
        <v>252</v>
      </c>
      <c r="F137" s="12">
        <v>0</v>
      </c>
      <c r="G137" s="12">
        <v>0</v>
      </c>
      <c r="H137" s="12"/>
      <c r="I137" s="12">
        <f t="shared" si="7"/>
        <v>256</v>
      </c>
      <c r="J137" s="14">
        <f t="shared" si="8"/>
        <v>5627</v>
      </c>
      <c r="K137" s="13">
        <f t="shared" si="6"/>
        <v>2.5623861566484516</v>
      </c>
      <c r="L137" s="12"/>
      <c r="M137" s="13">
        <v>292</v>
      </c>
      <c r="N137" s="12"/>
      <c r="O137" s="12"/>
      <c r="P137" s="12"/>
      <c r="Q137" s="12"/>
      <c r="R137" s="12"/>
    </row>
    <row r="138" spans="1:18" ht="12.75" customHeight="1">
      <c r="A138" s="10">
        <v>1883</v>
      </c>
      <c r="B138" s="11">
        <v>272</v>
      </c>
      <c r="C138" s="12">
        <v>0</v>
      </c>
      <c r="D138" s="12">
        <v>3</v>
      </c>
      <c r="E138" s="12">
        <v>269</v>
      </c>
      <c r="F138" s="12">
        <v>0</v>
      </c>
      <c r="G138" s="12">
        <v>0</v>
      </c>
      <c r="H138" s="12"/>
      <c r="I138" s="12">
        <f t="shared" si="7"/>
        <v>272</v>
      </c>
      <c r="J138" s="14">
        <f t="shared" si="8"/>
        <v>5899</v>
      </c>
      <c r="K138" s="13">
        <f t="shared" si="6"/>
        <v>2.6862477231329689</v>
      </c>
      <c r="L138" s="12"/>
      <c r="M138" s="13">
        <v>292.5</v>
      </c>
      <c r="N138" s="12"/>
      <c r="O138" s="12"/>
      <c r="P138" s="12"/>
      <c r="Q138" s="12"/>
      <c r="R138" s="12"/>
    </row>
    <row r="139" spans="1:18" ht="12.75" customHeight="1">
      <c r="A139" s="10">
        <v>1884</v>
      </c>
      <c r="B139" s="11">
        <v>275</v>
      </c>
      <c r="C139" s="12">
        <v>0</v>
      </c>
      <c r="D139" s="12">
        <v>4</v>
      </c>
      <c r="E139" s="12">
        <v>271</v>
      </c>
      <c r="F139" s="12">
        <v>0</v>
      </c>
      <c r="G139" s="12">
        <v>0</v>
      </c>
      <c r="H139" s="12"/>
      <c r="I139" s="12">
        <f t="shared" si="7"/>
        <v>275</v>
      </c>
      <c r="J139" s="14">
        <f t="shared" si="8"/>
        <v>6174</v>
      </c>
      <c r="K139" s="13">
        <f t="shared" si="6"/>
        <v>2.8114754098360657</v>
      </c>
      <c r="L139" s="12"/>
      <c r="M139" s="13">
        <v>292.89999999999998</v>
      </c>
      <c r="N139" s="12"/>
      <c r="O139" s="12"/>
      <c r="P139" s="12"/>
      <c r="Q139" s="12"/>
      <c r="R139" s="12"/>
    </row>
    <row r="140" spans="1:18" ht="12.75" customHeight="1">
      <c r="A140" s="10">
        <v>1885</v>
      </c>
      <c r="B140" s="11">
        <v>277</v>
      </c>
      <c r="C140" s="12">
        <v>1</v>
      </c>
      <c r="D140" s="12">
        <v>4</v>
      </c>
      <c r="E140" s="12">
        <v>273</v>
      </c>
      <c r="F140" s="12">
        <v>0</v>
      </c>
      <c r="G140" s="12">
        <v>0</v>
      </c>
      <c r="H140" s="12"/>
      <c r="I140" s="12">
        <f t="shared" si="7"/>
        <v>278</v>
      </c>
      <c r="J140" s="14">
        <f t="shared" si="8"/>
        <v>6451</v>
      </c>
      <c r="K140" s="13">
        <f t="shared" si="6"/>
        <v>2.9376138433515484</v>
      </c>
      <c r="L140" s="12"/>
      <c r="M140" s="13">
        <v>293.3</v>
      </c>
      <c r="N140" s="12"/>
      <c r="O140" s="12"/>
      <c r="P140" s="12"/>
      <c r="Q140" s="12"/>
      <c r="R140" s="12"/>
    </row>
    <row r="141" spans="1:18" ht="12.75" customHeight="1">
      <c r="A141" s="10">
        <v>1886</v>
      </c>
      <c r="B141" s="11">
        <v>281</v>
      </c>
      <c r="C141" s="12">
        <v>2</v>
      </c>
      <c r="D141" s="12">
        <v>5</v>
      </c>
      <c r="E141" s="12">
        <v>275</v>
      </c>
      <c r="F141" s="12">
        <v>0</v>
      </c>
      <c r="G141" s="12">
        <v>0</v>
      </c>
      <c r="H141" s="12"/>
      <c r="I141" s="12">
        <f t="shared" si="7"/>
        <v>282</v>
      </c>
      <c r="J141" s="14">
        <f t="shared" si="8"/>
        <v>6732</v>
      </c>
      <c r="K141" s="13">
        <f t="shared" si="6"/>
        <v>3.0655737704918034</v>
      </c>
      <c r="L141" s="12"/>
      <c r="M141" s="13">
        <v>293.8</v>
      </c>
      <c r="N141" s="12"/>
      <c r="O141" s="12"/>
      <c r="P141" s="12"/>
      <c r="Q141" s="12"/>
      <c r="R141" s="12"/>
    </row>
    <row r="142" spans="1:18" ht="12.75" customHeight="1">
      <c r="A142" s="10">
        <v>1887</v>
      </c>
      <c r="B142" s="11">
        <v>295</v>
      </c>
      <c r="C142" s="12">
        <v>3</v>
      </c>
      <c r="D142" s="12">
        <v>5</v>
      </c>
      <c r="E142" s="12">
        <v>287</v>
      </c>
      <c r="F142" s="12">
        <v>0</v>
      </c>
      <c r="G142" s="12">
        <v>0</v>
      </c>
      <c r="H142" s="12"/>
      <c r="I142" s="12">
        <f t="shared" si="7"/>
        <v>295</v>
      </c>
      <c r="J142" s="14">
        <f t="shared" si="8"/>
        <v>7027</v>
      </c>
      <c r="K142" s="13">
        <f t="shared" si="6"/>
        <v>3.1999089253187614</v>
      </c>
      <c r="L142" s="12"/>
      <c r="M142" s="13">
        <v>294</v>
      </c>
      <c r="N142" s="12"/>
      <c r="O142" s="12"/>
      <c r="P142" s="12"/>
      <c r="Q142" s="12"/>
      <c r="R142" s="12"/>
    </row>
    <row r="143" spans="1:18" ht="12.75" customHeight="1">
      <c r="A143" s="10">
        <v>1888</v>
      </c>
      <c r="B143" s="11">
        <v>327</v>
      </c>
      <c r="C143" s="12">
        <v>5</v>
      </c>
      <c r="D143" s="12">
        <v>5</v>
      </c>
      <c r="E143" s="12">
        <v>317</v>
      </c>
      <c r="F143" s="12">
        <v>0</v>
      </c>
      <c r="G143" s="12">
        <v>0</v>
      </c>
      <c r="H143" s="12"/>
      <c r="I143" s="12">
        <f t="shared" si="7"/>
        <v>327</v>
      </c>
      <c r="J143" s="14">
        <f t="shared" si="8"/>
        <v>7354</v>
      </c>
      <c r="K143" s="13">
        <f t="shared" si="6"/>
        <v>3.3488160291438982</v>
      </c>
      <c r="L143" s="12"/>
      <c r="M143" s="13">
        <v>294.10000000000002</v>
      </c>
      <c r="N143" s="12"/>
      <c r="O143" s="12"/>
      <c r="P143" s="12"/>
      <c r="Q143" s="12"/>
      <c r="R143" s="12"/>
    </row>
    <row r="144" spans="1:18" ht="12.75" customHeight="1">
      <c r="A144" s="10">
        <v>1889</v>
      </c>
      <c r="B144" s="11">
        <v>327</v>
      </c>
      <c r="C144" s="12">
        <v>3</v>
      </c>
      <c r="D144" s="12">
        <v>6</v>
      </c>
      <c r="E144" s="12">
        <v>318</v>
      </c>
      <c r="F144" s="12">
        <v>0</v>
      </c>
      <c r="G144" s="12">
        <v>0</v>
      </c>
      <c r="H144" s="12"/>
      <c r="I144" s="12">
        <f t="shared" si="7"/>
        <v>327</v>
      </c>
      <c r="J144" s="14">
        <f t="shared" si="8"/>
        <v>7681</v>
      </c>
      <c r="K144" s="13">
        <f t="shared" si="6"/>
        <v>3.4977231329690346</v>
      </c>
      <c r="L144" s="12"/>
      <c r="M144" s="13">
        <v>294.2</v>
      </c>
      <c r="N144" s="12"/>
      <c r="O144" s="12"/>
      <c r="P144" s="12"/>
      <c r="Q144" s="12"/>
      <c r="R144" s="12"/>
    </row>
    <row r="145" spans="1:18" ht="12.75" customHeight="1">
      <c r="A145" s="10">
        <v>1890</v>
      </c>
      <c r="B145" s="11">
        <v>356</v>
      </c>
      <c r="C145" s="12">
        <v>3</v>
      </c>
      <c r="D145" s="12">
        <v>8</v>
      </c>
      <c r="E145" s="12">
        <v>345</v>
      </c>
      <c r="F145" s="12">
        <v>0</v>
      </c>
      <c r="G145" s="12">
        <v>0</v>
      </c>
      <c r="H145" s="12"/>
      <c r="I145" s="12">
        <f t="shared" si="7"/>
        <v>356</v>
      </c>
      <c r="J145" s="14">
        <f t="shared" si="8"/>
        <v>8037</v>
      </c>
      <c r="K145" s="13">
        <f t="shared" si="6"/>
        <v>3.6598360655737703</v>
      </c>
      <c r="L145" s="12"/>
      <c r="M145" s="13">
        <v>294.39999999999998</v>
      </c>
      <c r="N145" s="12"/>
      <c r="O145" s="12"/>
      <c r="P145" s="12"/>
      <c r="Q145" s="12"/>
      <c r="R145" s="12"/>
    </row>
    <row r="146" spans="1:18" ht="12.75" customHeight="1">
      <c r="A146" s="10">
        <v>1891</v>
      </c>
      <c r="B146" s="11">
        <v>372</v>
      </c>
      <c r="C146" s="12">
        <v>2</v>
      </c>
      <c r="D146" s="12">
        <v>9</v>
      </c>
      <c r="E146" s="12">
        <v>360</v>
      </c>
      <c r="F146" s="12">
        <v>0</v>
      </c>
      <c r="G146" s="12">
        <v>0</v>
      </c>
      <c r="H146" s="12"/>
      <c r="I146" s="12">
        <f t="shared" si="7"/>
        <v>371</v>
      </c>
      <c r="J146" s="14">
        <f t="shared" si="8"/>
        <v>8409</v>
      </c>
      <c r="K146" s="13">
        <f t="shared" si="6"/>
        <v>3.8292349726775958</v>
      </c>
      <c r="L146" s="12"/>
      <c r="M146" s="13">
        <v>294.60000000000002</v>
      </c>
      <c r="N146" s="12"/>
      <c r="O146" s="12"/>
      <c r="P146" s="12"/>
      <c r="Q146" s="12"/>
      <c r="R146" s="12"/>
    </row>
    <row r="147" spans="1:18" ht="12.75" customHeight="1">
      <c r="A147" s="10">
        <v>1892</v>
      </c>
      <c r="B147" s="11">
        <v>374</v>
      </c>
      <c r="C147" s="12">
        <v>2</v>
      </c>
      <c r="D147" s="12">
        <v>9</v>
      </c>
      <c r="E147" s="12">
        <v>363</v>
      </c>
      <c r="F147" s="12">
        <v>0</v>
      </c>
      <c r="G147" s="12">
        <v>0</v>
      </c>
      <c r="H147" s="12"/>
      <c r="I147" s="12">
        <f t="shared" si="7"/>
        <v>374</v>
      </c>
      <c r="J147" s="14">
        <f t="shared" si="8"/>
        <v>8783</v>
      </c>
      <c r="K147" s="13">
        <f t="shared" si="6"/>
        <v>3.9995446265938068</v>
      </c>
      <c r="L147" s="12"/>
      <c r="M147" s="13">
        <v>294.8</v>
      </c>
      <c r="N147" s="12"/>
      <c r="O147" s="12"/>
      <c r="P147" s="12"/>
      <c r="Q147" s="12"/>
      <c r="R147" s="12"/>
    </row>
    <row r="148" spans="1:18" ht="12.75" customHeight="1">
      <c r="A148" s="10">
        <v>1893</v>
      </c>
      <c r="B148" s="11">
        <v>370</v>
      </c>
      <c r="C148" s="12">
        <v>2</v>
      </c>
      <c r="D148" s="12">
        <v>10</v>
      </c>
      <c r="E148" s="12">
        <v>358</v>
      </c>
      <c r="F148" s="12">
        <v>0</v>
      </c>
      <c r="G148" s="12">
        <v>0</v>
      </c>
      <c r="H148" s="12"/>
      <c r="I148" s="12">
        <f t="shared" si="7"/>
        <v>370</v>
      </c>
      <c r="J148" s="14">
        <f t="shared" si="8"/>
        <v>9153</v>
      </c>
      <c r="K148" s="13">
        <f t="shared" si="6"/>
        <v>4.168032786885246</v>
      </c>
      <c r="L148" s="12"/>
      <c r="M148" s="13">
        <v>294.7</v>
      </c>
      <c r="N148" s="12"/>
      <c r="O148" s="12"/>
      <c r="P148" s="12"/>
      <c r="Q148" s="12"/>
      <c r="R148" s="12"/>
    </row>
    <row r="149" spans="1:18" ht="12.75" customHeight="1">
      <c r="A149" s="10">
        <v>1894</v>
      </c>
      <c r="B149" s="11">
        <v>383</v>
      </c>
      <c r="C149" s="12">
        <v>2</v>
      </c>
      <c r="D149" s="12">
        <v>9</v>
      </c>
      <c r="E149" s="12">
        <v>372</v>
      </c>
      <c r="F149" s="12">
        <v>0</v>
      </c>
      <c r="G149" s="12">
        <v>0</v>
      </c>
      <c r="H149" s="12"/>
      <c r="I149" s="12">
        <f t="shared" si="7"/>
        <v>383</v>
      </c>
      <c r="J149" s="14">
        <f t="shared" si="8"/>
        <v>9536</v>
      </c>
      <c r="K149" s="13">
        <f t="shared" si="6"/>
        <v>4.3424408014571947</v>
      </c>
      <c r="L149" s="12"/>
      <c r="M149" s="13">
        <v>294.8</v>
      </c>
      <c r="N149" s="12"/>
      <c r="O149" s="12"/>
      <c r="P149" s="12"/>
      <c r="Q149" s="12"/>
      <c r="R149" s="12"/>
    </row>
    <row r="150" spans="1:18" ht="12.75" customHeight="1">
      <c r="A150" s="10">
        <v>1895</v>
      </c>
      <c r="B150" s="11">
        <v>406</v>
      </c>
      <c r="C150" s="12">
        <v>2</v>
      </c>
      <c r="D150" s="12">
        <v>11</v>
      </c>
      <c r="E150" s="12">
        <v>393</v>
      </c>
      <c r="F150" s="12">
        <v>0</v>
      </c>
      <c r="G150" s="12">
        <v>0</v>
      </c>
      <c r="H150" s="12"/>
      <c r="I150" s="12">
        <f t="shared" si="7"/>
        <v>406</v>
      </c>
      <c r="J150" s="14">
        <f t="shared" si="8"/>
        <v>9942</v>
      </c>
      <c r="K150" s="13">
        <f t="shared" si="6"/>
        <v>4.527322404371585</v>
      </c>
      <c r="L150" s="12"/>
      <c r="M150" s="13">
        <v>294.8</v>
      </c>
      <c r="N150" s="12"/>
      <c r="O150" s="12"/>
      <c r="P150" s="12"/>
      <c r="Q150" s="12"/>
      <c r="R150" s="12"/>
    </row>
    <row r="151" spans="1:18" ht="12.75" customHeight="1">
      <c r="A151" s="10">
        <v>1896</v>
      </c>
      <c r="B151" s="11">
        <v>419</v>
      </c>
      <c r="C151" s="12">
        <v>2</v>
      </c>
      <c r="D151" s="12">
        <v>12</v>
      </c>
      <c r="E151" s="12">
        <v>405</v>
      </c>
      <c r="F151" s="12">
        <v>0</v>
      </c>
      <c r="G151" s="12">
        <v>0</v>
      </c>
      <c r="H151" s="12"/>
      <c r="I151" s="12">
        <f t="shared" si="7"/>
        <v>419</v>
      </c>
      <c r="J151" s="14">
        <f t="shared" si="8"/>
        <v>10361</v>
      </c>
      <c r="K151" s="13">
        <f t="shared" si="6"/>
        <v>4.7181238615664842</v>
      </c>
      <c r="L151" s="12"/>
      <c r="M151" s="13">
        <v>294.89999999999998</v>
      </c>
      <c r="N151" s="12"/>
      <c r="O151" s="12"/>
      <c r="P151" s="12"/>
      <c r="Q151" s="12"/>
      <c r="R151" s="12"/>
    </row>
    <row r="152" spans="1:18" ht="12.75" customHeight="1">
      <c r="A152" s="10">
        <v>1897</v>
      </c>
      <c r="B152" s="11">
        <v>440</v>
      </c>
      <c r="C152" s="12">
        <v>2</v>
      </c>
      <c r="D152" s="12">
        <v>13</v>
      </c>
      <c r="E152" s="12">
        <v>425</v>
      </c>
      <c r="F152" s="12">
        <v>0</v>
      </c>
      <c r="G152" s="12">
        <v>0</v>
      </c>
      <c r="H152" s="12"/>
      <c r="I152" s="12">
        <f t="shared" si="7"/>
        <v>440</v>
      </c>
      <c r="J152" s="14">
        <f t="shared" si="8"/>
        <v>10801</v>
      </c>
      <c r="K152" s="13">
        <f t="shared" si="6"/>
        <v>4.9184881602914388</v>
      </c>
      <c r="L152" s="12"/>
      <c r="M152" s="13">
        <v>294.89999999999998</v>
      </c>
      <c r="N152" s="12"/>
      <c r="O152" s="12"/>
      <c r="P152" s="12"/>
      <c r="Q152" s="12"/>
      <c r="R152" s="12"/>
    </row>
    <row r="153" spans="1:18" ht="12.75" customHeight="1">
      <c r="A153" s="10">
        <v>1898</v>
      </c>
      <c r="B153" s="11">
        <v>465</v>
      </c>
      <c r="C153" s="12">
        <v>2</v>
      </c>
      <c r="D153" s="12">
        <v>13</v>
      </c>
      <c r="E153" s="12">
        <v>449</v>
      </c>
      <c r="F153" s="12">
        <v>0</v>
      </c>
      <c r="G153" s="12">
        <v>0</v>
      </c>
      <c r="H153" s="12"/>
      <c r="I153" s="12">
        <f t="shared" si="7"/>
        <v>464</v>
      </c>
      <c r="J153" s="14">
        <f t="shared" si="8"/>
        <v>11266</v>
      </c>
      <c r="K153" s="13">
        <f t="shared" si="6"/>
        <v>5.1302367941712204</v>
      </c>
      <c r="L153" s="12"/>
      <c r="M153" s="13">
        <v>294.89999999999998</v>
      </c>
      <c r="N153" s="12"/>
      <c r="O153" s="12"/>
      <c r="P153" s="12"/>
      <c r="Q153" s="12"/>
      <c r="R153" s="12"/>
    </row>
    <row r="154" spans="1:18" ht="12.75" customHeight="1">
      <c r="A154" s="10">
        <v>1899</v>
      </c>
      <c r="B154" s="11">
        <v>507</v>
      </c>
      <c r="C154" s="12">
        <v>3</v>
      </c>
      <c r="D154" s="12">
        <v>14</v>
      </c>
      <c r="E154" s="12">
        <v>491</v>
      </c>
      <c r="F154" s="12">
        <v>0</v>
      </c>
      <c r="G154" s="12">
        <v>0</v>
      </c>
      <c r="H154" s="12"/>
      <c r="I154" s="12">
        <f t="shared" si="7"/>
        <v>508</v>
      </c>
      <c r="J154" s="14">
        <f t="shared" si="8"/>
        <v>11773</v>
      </c>
      <c r="K154" s="13">
        <f t="shared" si="6"/>
        <v>5.3611111111111107</v>
      </c>
      <c r="L154" s="12"/>
      <c r="M154" s="13">
        <v>295.3</v>
      </c>
      <c r="N154" s="12"/>
      <c r="O154" s="12"/>
      <c r="P154" s="12"/>
      <c r="Q154" s="12"/>
      <c r="R154" s="12"/>
    </row>
    <row r="155" spans="1:18" ht="12.75" customHeight="1">
      <c r="A155" s="10">
        <v>1900</v>
      </c>
      <c r="B155" s="11">
        <v>534</v>
      </c>
      <c r="C155" s="12">
        <v>3</v>
      </c>
      <c r="D155" s="12">
        <v>16</v>
      </c>
      <c r="E155" s="12">
        <v>515</v>
      </c>
      <c r="F155" s="12">
        <v>0</v>
      </c>
      <c r="G155" s="12">
        <v>0</v>
      </c>
      <c r="H155" s="12"/>
      <c r="I155" s="12">
        <f t="shared" si="7"/>
        <v>534</v>
      </c>
      <c r="J155" s="14">
        <f t="shared" si="8"/>
        <v>12307</v>
      </c>
      <c r="K155" s="13">
        <f t="shared" si="6"/>
        <v>5.6042805100182154</v>
      </c>
      <c r="L155" s="12"/>
      <c r="M155" s="13">
        <v>295.7</v>
      </c>
      <c r="N155" s="12"/>
      <c r="O155" s="12"/>
      <c r="P155" s="12"/>
      <c r="Q155" s="12"/>
      <c r="R155" s="12"/>
    </row>
    <row r="156" spans="1:18" ht="12.75" customHeight="1">
      <c r="A156" s="10">
        <v>1901</v>
      </c>
      <c r="B156" s="11">
        <v>552</v>
      </c>
      <c r="C156" s="12">
        <v>4</v>
      </c>
      <c r="D156" s="12">
        <v>18</v>
      </c>
      <c r="E156" s="12">
        <v>531</v>
      </c>
      <c r="F156" s="12">
        <v>0</v>
      </c>
      <c r="G156" s="12">
        <v>0</v>
      </c>
      <c r="H156" s="12"/>
      <c r="I156" s="12">
        <f t="shared" si="7"/>
        <v>553</v>
      </c>
      <c r="J156" s="14">
        <f t="shared" si="8"/>
        <v>12859</v>
      </c>
      <c r="K156" s="13">
        <f t="shared" si="6"/>
        <v>5.8556466302367944</v>
      </c>
      <c r="L156" s="12"/>
      <c r="M156" s="13">
        <v>296.2</v>
      </c>
      <c r="N156" s="12"/>
      <c r="O156" s="12"/>
      <c r="P156" s="12"/>
      <c r="Q156" s="12"/>
      <c r="R156" s="12"/>
    </row>
    <row r="157" spans="1:18" ht="12.75" customHeight="1">
      <c r="A157" s="10">
        <v>1902</v>
      </c>
      <c r="B157" s="11">
        <v>566</v>
      </c>
      <c r="C157" s="12">
        <v>4</v>
      </c>
      <c r="D157" s="12">
        <v>19</v>
      </c>
      <c r="E157" s="12">
        <v>543</v>
      </c>
      <c r="F157" s="12">
        <v>0</v>
      </c>
      <c r="G157" s="12">
        <v>0</v>
      </c>
      <c r="H157" s="12"/>
      <c r="I157" s="12">
        <f t="shared" si="7"/>
        <v>566</v>
      </c>
      <c r="J157" s="14">
        <f t="shared" si="8"/>
        <v>13425</v>
      </c>
      <c r="K157" s="13">
        <f t="shared" si="6"/>
        <v>6.1133879781420761</v>
      </c>
      <c r="L157" s="12"/>
      <c r="M157" s="13">
        <v>296.60000000000002</v>
      </c>
      <c r="N157" s="12"/>
      <c r="O157" s="12"/>
      <c r="P157" s="12"/>
      <c r="Q157" s="12"/>
      <c r="R157" s="12"/>
    </row>
    <row r="158" spans="1:18" ht="12.75" customHeight="1">
      <c r="A158" s="10">
        <v>1903</v>
      </c>
      <c r="B158" s="11">
        <v>617</v>
      </c>
      <c r="C158" s="12">
        <v>4</v>
      </c>
      <c r="D158" s="12">
        <v>20</v>
      </c>
      <c r="E158" s="12">
        <v>593</v>
      </c>
      <c r="F158" s="12">
        <v>0</v>
      </c>
      <c r="G158" s="12">
        <v>0</v>
      </c>
      <c r="H158" s="12"/>
      <c r="I158" s="12">
        <f t="shared" si="7"/>
        <v>617</v>
      </c>
      <c r="J158" s="14">
        <f t="shared" si="8"/>
        <v>14042</v>
      </c>
      <c r="K158" s="13">
        <f t="shared" si="6"/>
        <v>6.3943533697632056</v>
      </c>
      <c r="L158" s="12"/>
      <c r="M158" s="13">
        <v>297</v>
      </c>
      <c r="N158" s="12"/>
      <c r="O158" s="12"/>
      <c r="P158" s="12"/>
      <c r="Q158" s="12"/>
      <c r="R158" s="12"/>
    </row>
    <row r="159" spans="1:18" ht="12.75" customHeight="1">
      <c r="A159" s="10">
        <v>1904</v>
      </c>
      <c r="B159" s="11">
        <v>624</v>
      </c>
      <c r="C159" s="12">
        <v>4</v>
      </c>
      <c r="D159" s="12">
        <v>23</v>
      </c>
      <c r="E159" s="12">
        <v>597</v>
      </c>
      <c r="F159" s="12">
        <v>0</v>
      </c>
      <c r="G159" s="12">
        <v>0</v>
      </c>
      <c r="H159" s="12"/>
      <c r="I159" s="12">
        <f t="shared" si="7"/>
        <v>624</v>
      </c>
      <c r="J159" s="14">
        <f t="shared" si="8"/>
        <v>14666</v>
      </c>
      <c r="K159" s="13">
        <f t="shared" si="6"/>
        <v>6.6785063752276868</v>
      </c>
      <c r="L159" s="12"/>
      <c r="M159" s="13">
        <v>297.5</v>
      </c>
      <c r="N159" s="12"/>
      <c r="O159" s="12"/>
      <c r="P159" s="12"/>
      <c r="Q159" s="12"/>
      <c r="R159" s="12"/>
    </row>
    <row r="160" spans="1:18" ht="12.75" customHeight="1">
      <c r="A160" s="10">
        <v>1905</v>
      </c>
      <c r="B160" s="11">
        <v>663</v>
      </c>
      <c r="C160" s="12">
        <v>5</v>
      </c>
      <c r="D160" s="12">
        <v>23</v>
      </c>
      <c r="E160" s="12">
        <v>636</v>
      </c>
      <c r="F160" s="12">
        <v>0</v>
      </c>
      <c r="G160" s="12">
        <v>0</v>
      </c>
      <c r="H160" s="12"/>
      <c r="I160" s="12">
        <f t="shared" si="7"/>
        <v>664</v>
      </c>
      <c r="J160" s="14">
        <f t="shared" si="8"/>
        <v>15329</v>
      </c>
      <c r="K160" s="13">
        <f t="shared" si="6"/>
        <v>6.9804189435336976</v>
      </c>
      <c r="L160" s="12"/>
      <c r="M160" s="13">
        <v>298</v>
      </c>
      <c r="N160" s="12"/>
      <c r="O160" s="12"/>
      <c r="P160" s="12"/>
      <c r="Q160" s="12"/>
      <c r="R160" s="12"/>
    </row>
    <row r="161" spans="1:18" ht="12.75" customHeight="1">
      <c r="A161" s="10">
        <v>1906</v>
      </c>
      <c r="B161" s="11">
        <v>707</v>
      </c>
      <c r="C161" s="12">
        <v>5</v>
      </c>
      <c r="D161" s="12">
        <v>23</v>
      </c>
      <c r="E161" s="12">
        <v>680</v>
      </c>
      <c r="F161" s="12">
        <v>0</v>
      </c>
      <c r="G161" s="12">
        <v>0</v>
      </c>
      <c r="H161" s="12"/>
      <c r="I161" s="12">
        <f t="shared" si="7"/>
        <v>708</v>
      </c>
      <c r="J161" s="14">
        <f t="shared" si="8"/>
        <v>16036</v>
      </c>
      <c r="K161" s="13">
        <f t="shared" si="6"/>
        <v>7.3023679417122036</v>
      </c>
      <c r="L161" s="12"/>
      <c r="M161" s="13">
        <v>298.39999999999998</v>
      </c>
      <c r="N161" s="12"/>
      <c r="O161" s="12"/>
      <c r="P161" s="12"/>
      <c r="Q161" s="12"/>
      <c r="R161" s="12"/>
    </row>
    <row r="162" spans="1:18" ht="12.75" customHeight="1">
      <c r="A162" s="10">
        <v>1907</v>
      </c>
      <c r="B162" s="11">
        <v>784</v>
      </c>
      <c r="C162" s="12">
        <v>5</v>
      </c>
      <c r="D162" s="12">
        <v>28</v>
      </c>
      <c r="E162" s="12">
        <v>750</v>
      </c>
      <c r="F162" s="12">
        <v>0</v>
      </c>
      <c r="G162" s="12">
        <v>0</v>
      </c>
      <c r="H162" s="12"/>
      <c r="I162" s="12">
        <f t="shared" si="7"/>
        <v>783</v>
      </c>
      <c r="J162" s="14">
        <f t="shared" si="8"/>
        <v>16820</v>
      </c>
      <c r="K162" s="13">
        <f t="shared" si="6"/>
        <v>7.6593806921675771</v>
      </c>
      <c r="L162" s="12"/>
      <c r="M162" s="13">
        <v>298.8</v>
      </c>
      <c r="N162" s="12"/>
      <c r="O162" s="12"/>
      <c r="P162" s="12"/>
      <c r="Q162" s="12"/>
      <c r="R162" s="12"/>
    </row>
    <row r="163" spans="1:18" ht="12.75" customHeight="1">
      <c r="A163" s="10">
        <v>1908</v>
      </c>
      <c r="B163" s="11">
        <v>750</v>
      </c>
      <c r="C163" s="12">
        <v>5</v>
      </c>
      <c r="D163" s="12">
        <v>30</v>
      </c>
      <c r="E163" s="12">
        <v>714</v>
      </c>
      <c r="F163" s="12">
        <v>0</v>
      </c>
      <c r="G163" s="12">
        <v>0</v>
      </c>
      <c r="H163" s="12"/>
      <c r="I163" s="12">
        <f t="shared" si="7"/>
        <v>749</v>
      </c>
      <c r="J163" s="14">
        <f t="shared" si="8"/>
        <v>17570</v>
      </c>
      <c r="K163" s="13">
        <f t="shared" si="6"/>
        <v>8.0009107468123855</v>
      </c>
      <c r="L163" s="12"/>
      <c r="M163" s="13">
        <v>299.3</v>
      </c>
      <c r="N163" s="12"/>
      <c r="O163" s="12"/>
      <c r="P163" s="12"/>
      <c r="Q163" s="12"/>
      <c r="R163" s="12"/>
    </row>
    <row r="164" spans="1:18" ht="12.75" customHeight="1">
      <c r="A164" s="10">
        <v>1909</v>
      </c>
      <c r="B164" s="11">
        <v>785</v>
      </c>
      <c r="C164" s="12">
        <v>6</v>
      </c>
      <c r="D164" s="12">
        <v>32</v>
      </c>
      <c r="E164" s="12">
        <v>747</v>
      </c>
      <c r="F164" s="12">
        <v>0</v>
      </c>
      <c r="G164" s="12">
        <v>0</v>
      </c>
      <c r="H164" s="12"/>
      <c r="I164" s="12">
        <f t="shared" si="7"/>
        <v>785</v>
      </c>
      <c r="J164" s="14">
        <f t="shared" si="8"/>
        <v>18355</v>
      </c>
      <c r="K164" s="13">
        <f t="shared" si="6"/>
        <v>8.3583788706739526</v>
      </c>
      <c r="L164" s="12"/>
      <c r="M164" s="13">
        <v>299.7</v>
      </c>
      <c r="N164" s="12"/>
      <c r="O164" s="12"/>
      <c r="P164" s="12"/>
      <c r="Q164" s="12"/>
      <c r="R164" s="12"/>
    </row>
    <row r="165" spans="1:18" ht="12.75" customHeight="1">
      <c r="A165" s="10">
        <v>1910</v>
      </c>
      <c r="B165" s="11">
        <v>819</v>
      </c>
      <c r="C165" s="12">
        <v>7</v>
      </c>
      <c r="D165" s="12">
        <v>34</v>
      </c>
      <c r="E165" s="12">
        <v>778</v>
      </c>
      <c r="F165" s="12">
        <v>0</v>
      </c>
      <c r="G165" s="12">
        <v>0</v>
      </c>
      <c r="H165" s="12"/>
      <c r="I165" s="12">
        <f t="shared" si="7"/>
        <v>819</v>
      </c>
      <c r="J165" s="14">
        <f t="shared" si="8"/>
        <v>19174</v>
      </c>
      <c r="K165" s="13">
        <f t="shared" si="6"/>
        <v>8.7313296903460831</v>
      </c>
      <c r="L165" s="12"/>
      <c r="M165" s="13">
        <v>300.10000000000002</v>
      </c>
      <c r="N165" s="12"/>
      <c r="O165" s="12"/>
      <c r="P165" s="12"/>
      <c r="Q165" s="12"/>
      <c r="R165" s="12"/>
    </row>
    <row r="166" spans="1:18" ht="12.75" customHeight="1">
      <c r="A166" s="10">
        <v>1911</v>
      </c>
      <c r="B166" s="11">
        <v>836</v>
      </c>
      <c r="C166" s="12">
        <v>7</v>
      </c>
      <c r="D166" s="12">
        <v>36</v>
      </c>
      <c r="E166" s="12">
        <v>792</v>
      </c>
      <c r="F166" s="12">
        <v>0</v>
      </c>
      <c r="G166" s="12">
        <v>0</v>
      </c>
      <c r="H166" s="12"/>
      <c r="I166" s="12">
        <f t="shared" si="7"/>
        <v>835</v>
      </c>
      <c r="J166" s="14">
        <f t="shared" si="8"/>
        <v>20010</v>
      </c>
      <c r="K166" s="13">
        <f t="shared" si="6"/>
        <v>9.1120218579234979</v>
      </c>
      <c r="L166" s="12"/>
      <c r="M166" s="13">
        <v>300.60000000000002</v>
      </c>
      <c r="N166" s="12"/>
      <c r="O166" s="12"/>
      <c r="P166" s="12"/>
      <c r="Q166" s="12"/>
      <c r="R166" s="12"/>
    </row>
    <row r="167" spans="1:18" ht="12.75" customHeight="1">
      <c r="A167" s="10">
        <v>1912</v>
      </c>
      <c r="B167" s="11">
        <v>879</v>
      </c>
      <c r="C167" s="12">
        <v>8</v>
      </c>
      <c r="D167" s="12">
        <v>37</v>
      </c>
      <c r="E167" s="12">
        <v>834</v>
      </c>
      <c r="F167" s="12">
        <v>0</v>
      </c>
      <c r="G167" s="12">
        <v>0</v>
      </c>
      <c r="H167" s="12"/>
      <c r="I167" s="12">
        <f t="shared" si="7"/>
        <v>879</v>
      </c>
      <c r="J167" s="14">
        <f t="shared" si="8"/>
        <v>20889</v>
      </c>
      <c r="K167" s="13">
        <f t="shared" si="6"/>
        <v>9.5122950819672134</v>
      </c>
      <c r="L167" s="12"/>
      <c r="M167" s="13">
        <v>301</v>
      </c>
      <c r="N167" s="12"/>
      <c r="O167" s="12"/>
      <c r="P167" s="12"/>
      <c r="Q167" s="12"/>
      <c r="R167" s="12"/>
    </row>
    <row r="168" spans="1:18" ht="12.75" customHeight="1">
      <c r="A168" s="10">
        <v>1913</v>
      </c>
      <c r="B168" s="11">
        <v>943</v>
      </c>
      <c r="C168" s="12">
        <v>8</v>
      </c>
      <c r="D168" s="12">
        <v>41</v>
      </c>
      <c r="E168" s="12">
        <v>895</v>
      </c>
      <c r="F168" s="12">
        <v>0</v>
      </c>
      <c r="G168" s="12">
        <v>0</v>
      </c>
      <c r="H168" s="12"/>
      <c r="I168" s="12">
        <f t="shared" si="7"/>
        <v>944</v>
      </c>
      <c r="J168" s="14">
        <f t="shared" si="8"/>
        <v>21832</v>
      </c>
      <c r="K168" s="13">
        <f t="shared" si="6"/>
        <v>9.9417122040072865</v>
      </c>
      <c r="L168" s="12"/>
      <c r="M168" s="13">
        <v>301.3</v>
      </c>
      <c r="N168" s="12"/>
      <c r="O168" s="12"/>
      <c r="P168" s="12"/>
      <c r="Q168" s="12"/>
      <c r="R168" s="12"/>
    </row>
    <row r="169" spans="1:18" ht="12.75" customHeight="1">
      <c r="A169" s="10">
        <v>1914</v>
      </c>
      <c r="B169" s="11">
        <v>850</v>
      </c>
      <c r="C169" s="12">
        <v>8</v>
      </c>
      <c r="D169" s="12">
        <v>42</v>
      </c>
      <c r="E169" s="12">
        <v>800</v>
      </c>
      <c r="F169" s="12">
        <v>0</v>
      </c>
      <c r="G169" s="12">
        <v>0</v>
      </c>
      <c r="H169" s="12"/>
      <c r="I169" s="12">
        <f t="shared" si="7"/>
        <v>850</v>
      </c>
      <c r="J169" s="14">
        <f t="shared" si="8"/>
        <v>22682</v>
      </c>
      <c r="K169" s="13">
        <f t="shared" si="6"/>
        <v>10.328779599271403</v>
      </c>
      <c r="L169" s="12"/>
      <c r="M169" s="13">
        <v>301.39999999999998</v>
      </c>
      <c r="N169" s="12"/>
      <c r="O169" s="12"/>
      <c r="P169" s="12"/>
      <c r="Q169" s="12"/>
      <c r="R169" s="12"/>
    </row>
    <row r="170" spans="1:18" ht="12.75" customHeight="1">
      <c r="A170" s="10">
        <v>1915</v>
      </c>
      <c r="B170" s="11">
        <v>838</v>
      </c>
      <c r="C170" s="12">
        <v>9</v>
      </c>
      <c r="D170" s="12">
        <v>45</v>
      </c>
      <c r="E170" s="12">
        <v>784</v>
      </c>
      <c r="F170" s="12">
        <v>0</v>
      </c>
      <c r="G170" s="12">
        <v>0</v>
      </c>
      <c r="H170" s="12"/>
      <c r="I170" s="12">
        <f t="shared" si="7"/>
        <v>838</v>
      </c>
      <c r="J170" s="14">
        <f t="shared" si="8"/>
        <v>23520</v>
      </c>
      <c r="K170" s="13">
        <f t="shared" si="6"/>
        <v>10.710382513661202</v>
      </c>
      <c r="L170" s="12"/>
      <c r="M170" s="13">
        <v>301.60000000000002</v>
      </c>
      <c r="N170" s="12"/>
      <c r="O170" s="12"/>
      <c r="P170" s="12"/>
      <c r="Q170" s="12"/>
      <c r="R170" s="12"/>
    </row>
    <row r="171" spans="1:18" ht="12.75" customHeight="1">
      <c r="A171" s="10">
        <v>1916</v>
      </c>
      <c r="B171" s="11">
        <v>901</v>
      </c>
      <c r="C171" s="12">
        <v>10</v>
      </c>
      <c r="D171" s="12">
        <v>48</v>
      </c>
      <c r="E171" s="12">
        <v>842</v>
      </c>
      <c r="F171" s="12">
        <v>0</v>
      </c>
      <c r="G171" s="12">
        <v>0</v>
      </c>
      <c r="H171" s="12"/>
      <c r="I171" s="12">
        <f t="shared" si="7"/>
        <v>900</v>
      </c>
      <c r="J171" s="14">
        <f t="shared" si="8"/>
        <v>24421</v>
      </c>
      <c r="K171" s="13">
        <f t="shared" si="6"/>
        <v>11.120673952641166</v>
      </c>
      <c r="L171" s="12"/>
      <c r="M171" s="13">
        <v>302</v>
      </c>
      <c r="N171" s="12"/>
      <c r="O171" s="12"/>
      <c r="P171" s="12"/>
      <c r="Q171" s="12"/>
      <c r="R171" s="12"/>
    </row>
    <row r="172" spans="1:18" ht="12.75" customHeight="1">
      <c r="A172" s="10">
        <v>1917</v>
      </c>
      <c r="B172" s="11">
        <v>955</v>
      </c>
      <c r="C172" s="12">
        <v>11</v>
      </c>
      <c r="D172" s="12">
        <v>54</v>
      </c>
      <c r="E172" s="12">
        <v>891</v>
      </c>
      <c r="F172" s="12">
        <v>0</v>
      </c>
      <c r="G172" s="12">
        <v>0</v>
      </c>
      <c r="H172" s="12"/>
      <c r="I172" s="12">
        <f t="shared" si="7"/>
        <v>956</v>
      </c>
      <c r="J172" s="14">
        <f t="shared" si="8"/>
        <v>25376</v>
      </c>
      <c r="K172" s="13">
        <f t="shared" si="6"/>
        <v>11.555555555555555</v>
      </c>
      <c r="L172" s="12"/>
      <c r="M172" s="13">
        <v>302.39999999999998</v>
      </c>
      <c r="N172" s="12"/>
      <c r="O172" s="12"/>
      <c r="P172" s="12"/>
      <c r="Q172" s="12"/>
      <c r="R172" s="12"/>
    </row>
    <row r="173" spans="1:18" ht="12.75" customHeight="1">
      <c r="A173" s="10">
        <v>1918</v>
      </c>
      <c r="B173" s="11">
        <v>936</v>
      </c>
      <c r="C173" s="12">
        <v>10</v>
      </c>
      <c r="D173" s="12">
        <v>53</v>
      </c>
      <c r="E173" s="12">
        <v>873</v>
      </c>
      <c r="F173" s="12">
        <v>0</v>
      </c>
      <c r="G173" s="12">
        <v>0</v>
      </c>
      <c r="H173" s="12"/>
      <c r="I173" s="12">
        <f t="shared" si="7"/>
        <v>936</v>
      </c>
      <c r="J173" s="14">
        <f t="shared" si="8"/>
        <v>26312</v>
      </c>
      <c r="K173" s="13">
        <f t="shared" si="6"/>
        <v>11.981785063752277</v>
      </c>
      <c r="L173" s="12"/>
      <c r="M173" s="13">
        <v>302.8</v>
      </c>
      <c r="N173" s="12"/>
      <c r="O173" s="12"/>
      <c r="P173" s="12"/>
      <c r="Q173" s="12"/>
      <c r="R173" s="12"/>
    </row>
    <row r="174" spans="1:18" ht="12.75" customHeight="1">
      <c r="A174" s="10">
        <v>1919</v>
      </c>
      <c r="B174" s="11">
        <v>806</v>
      </c>
      <c r="C174" s="12">
        <v>10</v>
      </c>
      <c r="D174" s="12">
        <v>61</v>
      </c>
      <c r="E174" s="12">
        <v>735</v>
      </c>
      <c r="F174" s="12">
        <v>0</v>
      </c>
      <c r="G174" s="12">
        <v>0</v>
      </c>
      <c r="H174" s="12"/>
      <c r="I174" s="12">
        <f t="shared" si="7"/>
        <v>806</v>
      </c>
      <c r="J174" s="14">
        <f t="shared" si="8"/>
        <v>27118</v>
      </c>
      <c r="K174" s="13">
        <f t="shared" si="6"/>
        <v>12.348816029143897</v>
      </c>
      <c r="L174" s="12"/>
      <c r="M174" s="13">
        <v>303</v>
      </c>
      <c r="N174" s="12"/>
      <c r="O174" s="12"/>
      <c r="P174" s="12"/>
      <c r="Q174" s="12"/>
      <c r="R174" s="12"/>
    </row>
    <row r="175" spans="1:18" ht="12.75" customHeight="1">
      <c r="A175" s="10">
        <v>1920</v>
      </c>
      <c r="B175" s="11">
        <v>932</v>
      </c>
      <c r="C175" s="12">
        <v>11</v>
      </c>
      <c r="D175" s="12">
        <v>78</v>
      </c>
      <c r="E175" s="12">
        <v>843</v>
      </c>
      <c r="F175" s="12">
        <v>0</v>
      </c>
      <c r="G175" s="12">
        <v>0</v>
      </c>
      <c r="H175" s="12"/>
      <c r="I175" s="12">
        <f t="shared" si="7"/>
        <v>932</v>
      </c>
      <c r="J175" s="14">
        <f t="shared" si="8"/>
        <v>28050</v>
      </c>
      <c r="K175" s="13">
        <f t="shared" si="6"/>
        <v>12.773224043715848</v>
      </c>
      <c r="L175" s="12"/>
      <c r="M175" s="13">
        <v>303.39999999999998</v>
      </c>
      <c r="N175" s="12"/>
      <c r="O175" s="12"/>
      <c r="P175" s="12"/>
      <c r="Q175" s="12"/>
      <c r="R175" s="12"/>
    </row>
    <row r="176" spans="1:18" ht="12.75" customHeight="1">
      <c r="A176" s="10">
        <v>1921</v>
      </c>
      <c r="B176" s="11">
        <v>803</v>
      </c>
      <c r="C176" s="12">
        <v>10</v>
      </c>
      <c r="D176" s="12">
        <v>84</v>
      </c>
      <c r="E176" s="12">
        <v>709</v>
      </c>
      <c r="F176" s="12">
        <v>0</v>
      </c>
      <c r="G176" s="12">
        <v>0</v>
      </c>
      <c r="H176" s="12"/>
      <c r="I176" s="12">
        <f t="shared" si="7"/>
        <v>803</v>
      </c>
      <c r="J176" s="14">
        <f t="shared" si="8"/>
        <v>28853</v>
      </c>
      <c r="K176" s="13">
        <f t="shared" si="6"/>
        <v>13.138888888888889</v>
      </c>
      <c r="L176" s="12"/>
      <c r="M176" s="13">
        <v>303.7</v>
      </c>
      <c r="N176" s="12"/>
      <c r="O176" s="12"/>
      <c r="P176" s="12"/>
      <c r="Q176" s="12"/>
      <c r="R176" s="12"/>
    </row>
    <row r="177" spans="1:18" ht="12.75" customHeight="1">
      <c r="A177" s="10">
        <v>1922</v>
      </c>
      <c r="B177" s="11">
        <v>845</v>
      </c>
      <c r="C177" s="12">
        <v>11</v>
      </c>
      <c r="D177" s="12">
        <v>94</v>
      </c>
      <c r="E177" s="12">
        <v>740</v>
      </c>
      <c r="F177" s="12">
        <v>0</v>
      </c>
      <c r="G177" s="12">
        <v>0</v>
      </c>
      <c r="H177" s="12"/>
      <c r="I177" s="12">
        <f t="shared" si="7"/>
        <v>845</v>
      </c>
      <c r="J177" s="14">
        <f t="shared" si="8"/>
        <v>29698</v>
      </c>
      <c r="K177" s="13">
        <f t="shared" si="6"/>
        <v>13.52367941712204</v>
      </c>
      <c r="L177" s="12"/>
      <c r="M177" s="13">
        <v>304.10000000000002</v>
      </c>
      <c r="N177" s="12"/>
      <c r="O177" s="12"/>
      <c r="P177" s="12"/>
      <c r="Q177" s="12"/>
      <c r="R177" s="12"/>
    </row>
    <row r="178" spans="1:18" ht="12.75" customHeight="1">
      <c r="A178" s="10">
        <v>1923</v>
      </c>
      <c r="B178" s="11">
        <v>970</v>
      </c>
      <c r="C178" s="12">
        <v>14</v>
      </c>
      <c r="D178" s="12">
        <v>111</v>
      </c>
      <c r="E178" s="12">
        <v>845</v>
      </c>
      <c r="F178" s="12">
        <v>0</v>
      </c>
      <c r="G178" s="12">
        <v>0</v>
      </c>
      <c r="H178" s="12"/>
      <c r="I178" s="12">
        <f t="shared" si="7"/>
        <v>970</v>
      </c>
      <c r="J178" s="14">
        <f t="shared" si="8"/>
        <v>30668</v>
      </c>
      <c r="K178" s="13">
        <f t="shared" si="6"/>
        <v>13.965391621129326</v>
      </c>
      <c r="L178" s="12"/>
      <c r="M178" s="13">
        <v>304.5</v>
      </c>
      <c r="N178" s="12"/>
      <c r="O178" s="12"/>
      <c r="P178" s="12"/>
      <c r="Q178" s="12"/>
      <c r="R178" s="12"/>
    </row>
    <row r="179" spans="1:18" ht="12.75" customHeight="1">
      <c r="A179" s="10">
        <v>1924</v>
      </c>
      <c r="B179" s="11">
        <v>963</v>
      </c>
      <c r="C179" s="12">
        <v>16</v>
      </c>
      <c r="D179" s="12">
        <v>110</v>
      </c>
      <c r="E179" s="12">
        <v>836</v>
      </c>
      <c r="F179" s="12">
        <v>0</v>
      </c>
      <c r="G179" s="12">
        <v>0</v>
      </c>
      <c r="H179" s="12"/>
      <c r="I179" s="12">
        <f t="shared" si="7"/>
        <v>962</v>
      </c>
      <c r="J179" s="14">
        <f t="shared" si="8"/>
        <v>31631</v>
      </c>
      <c r="K179" s="13">
        <f t="shared" si="6"/>
        <v>14.403916211293261</v>
      </c>
      <c r="L179" s="12"/>
      <c r="M179" s="13">
        <v>304.89999999999998</v>
      </c>
      <c r="N179" s="12"/>
      <c r="O179" s="12"/>
      <c r="P179" s="12"/>
      <c r="Q179" s="12"/>
      <c r="R179" s="12"/>
    </row>
    <row r="180" spans="1:18" ht="12.75" customHeight="1">
      <c r="A180" s="10">
        <v>1925</v>
      </c>
      <c r="B180" s="11">
        <v>975</v>
      </c>
      <c r="C180" s="12">
        <v>17</v>
      </c>
      <c r="D180" s="12">
        <v>116</v>
      </c>
      <c r="E180" s="12">
        <v>842</v>
      </c>
      <c r="F180" s="12">
        <v>0</v>
      </c>
      <c r="G180" s="12">
        <v>0</v>
      </c>
      <c r="H180" s="12"/>
      <c r="I180" s="12">
        <f t="shared" si="7"/>
        <v>975</v>
      </c>
      <c r="J180" s="14">
        <f t="shared" si="8"/>
        <v>32606</v>
      </c>
      <c r="K180" s="13">
        <f t="shared" si="6"/>
        <v>14.847905282331512</v>
      </c>
      <c r="L180" s="12"/>
      <c r="M180" s="13">
        <v>305.3</v>
      </c>
      <c r="N180" s="12"/>
      <c r="O180" s="12"/>
      <c r="P180" s="12"/>
      <c r="Q180" s="12"/>
      <c r="R180" s="12"/>
    </row>
    <row r="181" spans="1:18" ht="12.75" customHeight="1">
      <c r="A181" s="10">
        <v>1926</v>
      </c>
      <c r="B181" s="11">
        <v>983</v>
      </c>
      <c r="C181" s="12">
        <v>19</v>
      </c>
      <c r="D181" s="12">
        <v>119</v>
      </c>
      <c r="E181" s="12">
        <v>846</v>
      </c>
      <c r="F181" s="12">
        <v>0</v>
      </c>
      <c r="G181" s="12">
        <v>0</v>
      </c>
      <c r="H181" s="12"/>
      <c r="I181" s="12">
        <f t="shared" si="7"/>
        <v>984</v>
      </c>
      <c r="J181" s="14">
        <f t="shared" si="8"/>
        <v>33589</v>
      </c>
      <c r="K181" s="13">
        <f t="shared" si="6"/>
        <v>15.295537340619308</v>
      </c>
      <c r="L181" s="12"/>
      <c r="M181" s="13">
        <v>305.8</v>
      </c>
      <c r="N181" s="12"/>
      <c r="O181" s="12"/>
      <c r="P181" s="12"/>
      <c r="Q181" s="12"/>
      <c r="R181" s="12"/>
    </row>
    <row r="182" spans="1:18" ht="12.75" customHeight="1">
      <c r="A182" s="10">
        <v>1927</v>
      </c>
      <c r="B182" s="11">
        <v>1062</v>
      </c>
      <c r="C182" s="12">
        <v>21</v>
      </c>
      <c r="D182" s="12">
        <v>136</v>
      </c>
      <c r="E182" s="12">
        <v>905</v>
      </c>
      <c r="F182" s="12">
        <v>0</v>
      </c>
      <c r="G182" s="12">
        <v>0</v>
      </c>
      <c r="H182" s="12"/>
      <c r="I182" s="12">
        <f t="shared" si="7"/>
        <v>1062</v>
      </c>
      <c r="J182" s="14">
        <f t="shared" si="8"/>
        <v>34651</v>
      </c>
      <c r="K182" s="13">
        <f t="shared" si="6"/>
        <v>15.779143897996358</v>
      </c>
      <c r="L182" s="12"/>
      <c r="M182" s="13">
        <v>306.2</v>
      </c>
      <c r="N182" s="12"/>
      <c r="O182" s="12"/>
      <c r="P182" s="12"/>
      <c r="Q182" s="12"/>
      <c r="R182" s="12"/>
    </row>
    <row r="183" spans="1:18" ht="12.75" customHeight="1">
      <c r="A183" s="10">
        <v>1928</v>
      </c>
      <c r="B183" s="11">
        <v>1065</v>
      </c>
      <c r="C183" s="12">
        <v>23</v>
      </c>
      <c r="D183" s="12">
        <v>143</v>
      </c>
      <c r="E183" s="12">
        <v>890</v>
      </c>
      <c r="F183" s="12">
        <v>10</v>
      </c>
      <c r="G183" s="12">
        <v>0</v>
      </c>
      <c r="H183" s="12"/>
      <c r="I183" s="12">
        <f t="shared" si="7"/>
        <v>1056</v>
      </c>
      <c r="J183" s="14">
        <f t="shared" si="8"/>
        <v>35716</v>
      </c>
      <c r="K183" s="13">
        <f t="shared" si="6"/>
        <v>16.264116575591984</v>
      </c>
      <c r="L183" s="12"/>
      <c r="M183" s="13">
        <v>306.60000000000002</v>
      </c>
      <c r="N183" s="12"/>
      <c r="O183" s="12"/>
      <c r="P183" s="12"/>
      <c r="Q183" s="12"/>
      <c r="R183" s="12"/>
    </row>
    <row r="184" spans="1:18" ht="12.75" customHeight="1">
      <c r="A184" s="10">
        <v>1929</v>
      </c>
      <c r="B184" s="11">
        <v>1145</v>
      </c>
      <c r="C184" s="12">
        <v>28</v>
      </c>
      <c r="D184" s="12">
        <v>160</v>
      </c>
      <c r="E184" s="12">
        <v>947</v>
      </c>
      <c r="F184" s="12">
        <v>10</v>
      </c>
      <c r="G184" s="12">
        <v>0</v>
      </c>
      <c r="H184" s="12"/>
      <c r="I184" s="12">
        <f t="shared" si="7"/>
        <v>1135</v>
      </c>
      <c r="J184" s="14">
        <f t="shared" si="8"/>
        <v>36861</v>
      </c>
      <c r="K184" s="13">
        <f t="shared" si="6"/>
        <v>16.785519125683059</v>
      </c>
      <c r="L184" s="12"/>
      <c r="M184" s="13">
        <v>307.2</v>
      </c>
      <c r="N184" s="12"/>
      <c r="O184" s="12"/>
      <c r="P184" s="12"/>
      <c r="Q184" s="12"/>
      <c r="R184" s="12"/>
    </row>
    <row r="185" spans="1:18" ht="12.75" customHeight="1">
      <c r="A185" s="10">
        <v>1930</v>
      </c>
      <c r="B185" s="11">
        <v>1053</v>
      </c>
      <c r="C185" s="12">
        <v>28</v>
      </c>
      <c r="D185" s="12">
        <v>152</v>
      </c>
      <c r="E185" s="12">
        <v>862</v>
      </c>
      <c r="F185" s="12">
        <v>10</v>
      </c>
      <c r="G185" s="12">
        <v>0</v>
      </c>
      <c r="H185" s="12"/>
      <c r="I185" s="12">
        <f t="shared" si="7"/>
        <v>1042</v>
      </c>
      <c r="J185" s="14">
        <f t="shared" si="8"/>
        <v>37914</v>
      </c>
      <c r="K185" s="13">
        <f t="shared" si="6"/>
        <v>17.265027322404372</v>
      </c>
      <c r="L185" s="12"/>
      <c r="M185" s="13">
        <v>307.5</v>
      </c>
      <c r="N185" s="12"/>
      <c r="O185" s="12"/>
      <c r="P185" s="12"/>
      <c r="Q185" s="12"/>
      <c r="R185" s="12"/>
    </row>
    <row r="186" spans="1:18" ht="12.75" customHeight="1">
      <c r="A186" s="10">
        <v>1931</v>
      </c>
      <c r="B186" s="11">
        <v>940</v>
      </c>
      <c r="C186" s="12">
        <v>25</v>
      </c>
      <c r="D186" s="12">
        <v>147</v>
      </c>
      <c r="E186" s="12">
        <v>759</v>
      </c>
      <c r="F186" s="12">
        <v>8</v>
      </c>
      <c r="G186" s="12">
        <v>0</v>
      </c>
      <c r="H186" s="12"/>
      <c r="I186" s="12">
        <f t="shared" si="7"/>
        <v>931</v>
      </c>
      <c r="J186" s="14">
        <f t="shared" si="8"/>
        <v>38854</v>
      </c>
      <c r="K186" s="13">
        <f t="shared" si="6"/>
        <v>17.693078324225866</v>
      </c>
      <c r="L186" s="12"/>
      <c r="M186" s="13">
        <v>308</v>
      </c>
      <c r="N186" s="12"/>
      <c r="O186" s="12"/>
      <c r="P186" s="12"/>
      <c r="Q186" s="12"/>
      <c r="R186" s="12"/>
    </row>
    <row r="187" spans="1:18" ht="12.75" customHeight="1">
      <c r="A187" s="10">
        <v>1932</v>
      </c>
      <c r="B187" s="11">
        <v>847</v>
      </c>
      <c r="C187" s="12">
        <v>24</v>
      </c>
      <c r="D187" s="12">
        <v>141</v>
      </c>
      <c r="E187" s="12">
        <v>675</v>
      </c>
      <c r="F187" s="12">
        <v>7</v>
      </c>
      <c r="G187" s="12">
        <v>0</v>
      </c>
      <c r="H187" s="12"/>
      <c r="I187" s="12">
        <f t="shared" si="7"/>
        <v>840</v>
      </c>
      <c r="J187" s="14">
        <f t="shared" si="8"/>
        <v>39701</v>
      </c>
      <c r="K187" s="13">
        <f t="shared" si="6"/>
        <v>18.078779599271403</v>
      </c>
      <c r="L187" s="12"/>
      <c r="M187" s="13">
        <v>308.3</v>
      </c>
      <c r="N187" s="12"/>
      <c r="O187" s="12"/>
      <c r="P187" s="12"/>
      <c r="Q187" s="12"/>
      <c r="R187" s="12"/>
    </row>
    <row r="188" spans="1:18" ht="12.75" customHeight="1">
      <c r="A188" s="10">
        <v>1933</v>
      </c>
      <c r="B188" s="11">
        <v>893</v>
      </c>
      <c r="C188" s="12">
        <v>25</v>
      </c>
      <c r="D188" s="12">
        <v>154</v>
      </c>
      <c r="E188" s="12">
        <v>708</v>
      </c>
      <c r="F188" s="12">
        <v>7</v>
      </c>
      <c r="G188" s="12">
        <v>0</v>
      </c>
      <c r="H188" s="12"/>
      <c r="I188" s="12">
        <f t="shared" si="7"/>
        <v>887</v>
      </c>
      <c r="J188" s="14">
        <f t="shared" si="8"/>
        <v>40594</v>
      </c>
      <c r="K188" s="13">
        <f t="shared" si="6"/>
        <v>18.485428051001822</v>
      </c>
      <c r="L188" s="12"/>
      <c r="M188" s="13">
        <v>308.89999999999998</v>
      </c>
      <c r="N188" s="12"/>
      <c r="O188" s="12"/>
      <c r="P188" s="12"/>
      <c r="Q188" s="12"/>
      <c r="R188" s="12"/>
    </row>
    <row r="189" spans="1:18" ht="12.75" customHeight="1">
      <c r="A189" s="10">
        <v>1934</v>
      </c>
      <c r="B189" s="11">
        <v>973</v>
      </c>
      <c r="C189" s="12">
        <v>28</v>
      </c>
      <c r="D189" s="12">
        <v>162</v>
      </c>
      <c r="E189" s="12">
        <v>775</v>
      </c>
      <c r="F189" s="12">
        <v>8</v>
      </c>
      <c r="G189" s="12">
        <v>0</v>
      </c>
      <c r="H189" s="12"/>
      <c r="I189" s="12">
        <f t="shared" si="7"/>
        <v>965</v>
      </c>
      <c r="J189" s="14">
        <f t="shared" si="8"/>
        <v>41567</v>
      </c>
      <c r="K189" s="13">
        <f t="shared" si="6"/>
        <v>18.928506375227688</v>
      </c>
      <c r="L189" s="12"/>
      <c r="M189" s="13">
        <v>309.3</v>
      </c>
      <c r="N189" s="12"/>
      <c r="O189" s="12"/>
      <c r="P189" s="12"/>
      <c r="Q189" s="12"/>
      <c r="R189" s="12"/>
    </row>
    <row r="190" spans="1:18" ht="12.75" customHeight="1">
      <c r="A190" s="10">
        <v>1935</v>
      </c>
      <c r="B190" s="11">
        <v>1027</v>
      </c>
      <c r="C190" s="12">
        <v>30</v>
      </c>
      <c r="D190" s="12">
        <v>176</v>
      </c>
      <c r="E190" s="12">
        <v>811</v>
      </c>
      <c r="F190" s="12">
        <v>9</v>
      </c>
      <c r="G190" s="12">
        <v>0</v>
      </c>
      <c r="H190" s="12"/>
      <c r="I190" s="12">
        <f t="shared" si="7"/>
        <v>1017</v>
      </c>
      <c r="J190" s="14">
        <f t="shared" si="8"/>
        <v>42594</v>
      </c>
      <c r="K190" s="13">
        <f t="shared" si="6"/>
        <v>19.396174863387976</v>
      </c>
      <c r="L190" s="12"/>
      <c r="M190" s="13">
        <v>309.7</v>
      </c>
      <c r="N190" s="12"/>
      <c r="O190" s="12"/>
      <c r="P190" s="12"/>
      <c r="Q190" s="12"/>
      <c r="R190" s="12"/>
    </row>
    <row r="191" spans="1:18" ht="12.75" customHeight="1">
      <c r="A191" s="10">
        <v>1936</v>
      </c>
      <c r="B191" s="11">
        <v>1130</v>
      </c>
      <c r="C191" s="12">
        <v>34</v>
      </c>
      <c r="D191" s="12">
        <v>192</v>
      </c>
      <c r="E191" s="12">
        <v>893</v>
      </c>
      <c r="F191" s="12">
        <v>11</v>
      </c>
      <c r="G191" s="12">
        <v>0</v>
      </c>
      <c r="H191" s="12"/>
      <c r="I191" s="12">
        <f t="shared" si="7"/>
        <v>1119</v>
      </c>
      <c r="J191" s="14">
        <f t="shared" si="8"/>
        <v>43724</v>
      </c>
      <c r="K191" s="13">
        <f t="shared" si="6"/>
        <v>19.910746812386158</v>
      </c>
      <c r="L191" s="12"/>
      <c r="M191" s="13">
        <v>310.10000000000002</v>
      </c>
      <c r="N191" s="12"/>
      <c r="O191" s="12"/>
      <c r="P191" s="12"/>
      <c r="Q191" s="12"/>
      <c r="R191" s="12"/>
    </row>
    <row r="192" spans="1:18" ht="12.75" customHeight="1">
      <c r="A192" s="10">
        <v>1937</v>
      </c>
      <c r="B192" s="11">
        <v>1209</v>
      </c>
      <c r="C192" s="12">
        <v>38</v>
      </c>
      <c r="D192" s="12">
        <v>219</v>
      </c>
      <c r="E192" s="12">
        <v>941</v>
      </c>
      <c r="F192" s="12">
        <v>11</v>
      </c>
      <c r="G192" s="12">
        <v>0</v>
      </c>
      <c r="H192" s="12"/>
      <c r="I192" s="12">
        <f t="shared" si="7"/>
        <v>1198</v>
      </c>
      <c r="J192" s="14">
        <f t="shared" si="8"/>
        <v>44933</v>
      </c>
      <c r="K192" s="13">
        <f t="shared" si="6"/>
        <v>20.461293260473589</v>
      </c>
      <c r="L192" s="12"/>
      <c r="M192" s="13">
        <v>310.60000000000002</v>
      </c>
      <c r="N192" s="12"/>
      <c r="O192" s="12"/>
      <c r="P192" s="12"/>
      <c r="Q192" s="12"/>
      <c r="R192" s="12"/>
    </row>
    <row r="193" spans="1:18" ht="12.75" customHeight="1">
      <c r="A193" s="10">
        <v>1938</v>
      </c>
      <c r="B193" s="11">
        <v>1142</v>
      </c>
      <c r="C193" s="12">
        <v>37</v>
      </c>
      <c r="D193" s="12">
        <v>214</v>
      </c>
      <c r="E193" s="12">
        <v>880</v>
      </c>
      <c r="F193" s="12">
        <v>12</v>
      </c>
      <c r="G193" s="12">
        <v>0</v>
      </c>
      <c r="H193" s="12"/>
      <c r="I193" s="12">
        <f t="shared" si="7"/>
        <v>1131</v>
      </c>
      <c r="J193" s="14">
        <f t="shared" si="8"/>
        <v>46075</v>
      </c>
      <c r="K193" s="13">
        <f t="shared" si="6"/>
        <v>20.981329690346083</v>
      </c>
      <c r="L193" s="12"/>
      <c r="M193" s="13">
        <v>311</v>
      </c>
      <c r="N193" s="12"/>
      <c r="O193" s="12"/>
      <c r="P193" s="12"/>
      <c r="Q193" s="12"/>
      <c r="R193" s="12"/>
    </row>
    <row r="194" spans="1:18" ht="12.75" customHeight="1">
      <c r="A194" s="10">
        <v>1939</v>
      </c>
      <c r="B194" s="11">
        <v>1192</v>
      </c>
      <c r="C194" s="12">
        <v>38</v>
      </c>
      <c r="D194" s="12">
        <v>222</v>
      </c>
      <c r="E194" s="12">
        <v>918</v>
      </c>
      <c r="F194" s="12">
        <v>13</v>
      </c>
      <c r="G194" s="12">
        <v>0</v>
      </c>
      <c r="H194" s="12"/>
      <c r="I194" s="12">
        <f t="shared" si="7"/>
        <v>1178</v>
      </c>
      <c r="J194" s="14">
        <f t="shared" si="8"/>
        <v>47267</v>
      </c>
      <c r="K194" s="13">
        <f t="shared" si="6"/>
        <v>21.524134790528233</v>
      </c>
      <c r="L194" s="12"/>
      <c r="M194" s="13">
        <v>311.2</v>
      </c>
      <c r="N194" s="12"/>
      <c r="O194" s="12"/>
      <c r="P194" s="12"/>
      <c r="Q194" s="12"/>
      <c r="R194" s="12"/>
    </row>
    <row r="195" spans="1:18" ht="12.75" customHeight="1">
      <c r="A195" s="10">
        <v>1940</v>
      </c>
      <c r="B195" s="11">
        <v>1299</v>
      </c>
      <c r="C195" s="12">
        <v>42</v>
      </c>
      <c r="D195" s="12">
        <v>229</v>
      </c>
      <c r="E195" s="12">
        <v>1017</v>
      </c>
      <c r="F195" s="12">
        <v>11</v>
      </c>
      <c r="G195" s="12">
        <v>0</v>
      </c>
      <c r="H195" s="12"/>
      <c r="I195" s="12">
        <f t="shared" si="7"/>
        <v>1288</v>
      </c>
      <c r="J195" s="14">
        <f t="shared" si="8"/>
        <v>48566</v>
      </c>
      <c r="K195" s="13">
        <f t="shared" si="6"/>
        <v>22.115664845173043</v>
      </c>
      <c r="L195" s="12"/>
      <c r="M195" s="13">
        <v>311.3</v>
      </c>
      <c r="N195" s="12"/>
      <c r="O195" s="12"/>
      <c r="P195" s="12"/>
      <c r="Q195" s="12"/>
      <c r="R195" s="12"/>
    </row>
    <row r="196" spans="1:18" ht="12.75" customHeight="1">
      <c r="A196" s="10">
        <v>1941</v>
      </c>
      <c r="B196" s="11">
        <v>1334</v>
      </c>
      <c r="C196" s="12">
        <v>42</v>
      </c>
      <c r="D196" s="12">
        <v>236</v>
      </c>
      <c r="E196" s="12">
        <v>1043</v>
      </c>
      <c r="F196" s="12">
        <v>12</v>
      </c>
      <c r="G196" s="12">
        <v>0</v>
      </c>
      <c r="H196" s="12"/>
      <c r="I196" s="12">
        <f t="shared" si="7"/>
        <v>1321</v>
      </c>
      <c r="J196" s="14">
        <f t="shared" si="8"/>
        <v>49900</v>
      </c>
      <c r="K196" s="13">
        <f t="shared" si="6"/>
        <v>22.723132969034609</v>
      </c>
      <c r="L196" s="12"/>
      <c r="M196" s="13">
        <v>311</v>
      </c>
      <c r="N196" s="12"/>
      <c r="O196" s="12"/>
      <c r="P196" s="12"/>
      <c r="Q196" s="12"/>
      <c r="R196" s="12"/>
    </row>
    <row r="197" spans="1:18" ht="12.75" customHeight="1">
      <c r="A197" s="10">
        <v>1942</v>
      </c>
      <c r="B197" s="11">
        <v>1342</v>
      </c>
      <c r="C197" s="12">
        <v>45</v>
      </c>
      <c r="D197" s="12">
        <v>222</v>
      </c>
      <c r="E197" s="12">
        <v>1063</v>
      </c>
      <c r="F197" s="12">
        <v>11</v>
      </c>
      <c r="G197" s="12">
        <v>0</v>
      </c>
      <c r="H197" s="12"/>
      <c r="I197" s="12">
        <f t="shared" si="7"/>
        <v>1330</v>
      </c>
      <c r="J197" s="14">
        <f t="shared" si="8"/>
        <v>51242</v>
      </c>
      <c r="K197" s="13">
        <f t="shared" si="6"/>
        <v>23.334244080145719</v>
      </c>
      <c r="L197" s="12"/>
      <c r="M197" s="13">
        <v>310.7</v>
      </c>
      <c r="N197" s="12"/>
      <c r="O197" s="12"/>
      <c r="P197" s="12"/>
      <c r="Q197" s="12"/>
      <c r="R197" s="12"/>
    </row>
    <row r="198" spans="1:18" ht="12.75" customHeight="1">
      <c r="A198" s="10">
        <v>1943</v>
      </c>
      <c r="B198" s="11">
        <v>1391</v>
      </c>
      <c r="C198" s="12">
        <v>50</v>
      </c>
      <c r="D198" s="12">
        <v>239</v>
      </c>
      <c r="E198" s="12">
        <v>1092</v>
      </c>
      <c r="F198" s="12">
        <v>10</v>
      </c>
      <c r="G198" s="12">
        <v>0</v>
      </c>
      <c r="H198" s="12"/>
      <c r="I198" s="12">
        <f t="shared" si="7"/>
        <v>1381</v>
      </c>
      <c r="J198" s="14">
        <f t="shared" si="8"/>
        <v>52633</v>
      </c>
      <c r="K198" s="13">
        <f t="shared" ref="K198:K261" si="9">J198/$K$3</f>
        <v>23.967668488160292</v>
      </c>
      <c r="L198" s="12"/>
      <c r="M198" s="13">
        <v>310.5</v>
      </c>
      <c r="N198" s="12"/>
      <c r="O198" s="12"/>
      <c r="P198" s="12"/>
      <c r="Q198" s="12"/>
      <c r="R198" s="12"/>
    </row>
    <row r="199" spans="1:18" ht="12.75" customHeight="1">
      <c r="A199" s="10">
        <v>1944</v>
      </c>
      <c r="B199" s="11">
        <v>1383</v>
      </c>
      <c r="C199" s="12">
        <v>54</v>
      </c>
      <c r="D199" s="12">
        <v>275</v>
      </c>
      <c r="E199" s="12">
        <v>1047</v>
      </c>
      <c r="F199" s="12">
        <v>7</v>
      </c>
      <c r="G199" s="12">
        <v>0</v>
      </c>
      <c r="H199" s="12"/>
      <c r="I199" s="12">
        <f t="shared" ref="I199:I262" si="10">C199+D199+E199+G199</f>
        <v>1376</v>
      </c>
      <c r="J199" s="14">
        <f t="shared" ref="J199:J262" si="11">B199+J198</f>
        <v>54016</v>
      </c>
      <c r="K199" s="13">
        <f t="shared" si="9"/>
        <v>24.59744990892532</v>
      </c>
      <c r="L199" s="12"/>
      <c r="M199" s="13">
        <v>310.2</v>
      </c>
      <c r="N199" s="12"/>
      <c r="O199" s="12"/>
      <c r="P199" s="12"/>
      <c r="Q199" s="12"/>
      <c r="R199" s="12"/>
    </row>
    <row r="200" spans="1:18" ht="12.75" customHeight="1">
      <c r="A200" s="10">
        <v>1945</v>
      </c>
      <c r="B200" s="11">
        <v>1160</v>
      </c>
      <c r="C200" s="12">
        <v>59</v>
      </c>
      <c r="D200" s="12">
        <v>275</v>
      </c>
      <c r="E200" s="12">
        <v>820</v>
      </c>
      <c r="F200" s="12">
        <v>7</v>
      </c>
      <c r="G200" s="12">
        <v>0</v>
      </c>
      <c r="H200" s="12"/>
      <c r="I200" s="12">
        <f t="shared" si="10"/>
        <v>1154</v>
      </c>
      <c r="J200" s="14">
        <f t="shared" si="11"/>
        <v>55176</v>
      </c>
      <c r="K200" s="13">
        <f t="shared" si="9"/>
        <v>25.125683060109289</v>
      </c>
      <c r="L200" s="12"/>
      <c r="M200" s="13">
        <v>310.3</v>
      </c>
      <c r="N200" s="12"/>
      <c r="O200" s="12"/>
      <c r="P200" s="12"/>
      <c r="Q200" s="12"/>
      <c r="R200" s="12"/>
    </row>
    <row r="201" spans="1:18" ht="12.75" customHeight="1">
      <c r="A201" s="10">
        <v>1946</v>
      </c>
      <c r="B201" s="11">
        <v>1238</v>
      </c>
      <c r="C201" s="12">
        <v>61</v>
      </c>
      <c r="D201" s="12">
        <v>292</v>
      </c>
      <c r="E201" s="12">
        <v>875</v>
      </c>
      <c r="F201" s="12">
        <v>10</v>
      </c>
      <c r="G201" s="12">
        <v>0</v>
      </c>
      <c r="H201" s="12"/>
      <c r="I201" s="12">
        <f t="shared" si="10"/>
        <v>1228</v>
      </c>
      <c r="J201" s="14">
        <f t="shared" si="11"/>
        <v>56414</v>
      </c>
      <c r="K201" s="13">
        <f t="shared" si="9"/>
        <v>25.68943533697632</v>
      </c>
      <c r="L201" s="12"/>
      <c r="M201" s="13">
        <v>310.3</v>
      </c>
      <c r="N201" s="12"/>
      <c r="O201" s="12"/>
      <c r="P201" s="12"/>
      <c r="Q201" s="12"/>
      <c r="R201" s="12"/>
    </row>
    <row r="202" spans="1:18" ht="12.75" customHeight="1">
      <c r="A202" s="10">
        <v>1947</v>
      </c>
      <c r="B202" s="11">
        <v>1392</v>
      </c>
      <c r="C202" s="12">
        <v>67</v>
      </c>
      <c r="D202" s="12">
        <v>322</v>
      </c>
      <c r="E202" s="12">
        <v>992</v>
      </c>
      <c r="F202" s="12">
        <v>12</v>
      </c>
      <c r="G202" s="12">
        <v>0</v>
      </c>
      <c r="H202" s="12"/>
      <c r="I202" s="12">
        <f t="shared" si="10"/>
        <v>1381</v>
      </c>
      <c r="J202" s="14">
        <f t="shared" si="11"/>
        <v>57806</v>
      </c>
      <c r="K202" s="13">
        <f t="shared" si="9"/>
        <v>26.323315118397087</v>
      </c>
      <c r="L202" s="12"/>
      <c r="M202" s="13">
        <v>310.39999999999998</v>
      </c>
      <c r="N202" s="12"/>
      <c r="O202" s="12"/>
      <c r="P202" s="12"/>
      <c r="Q202" s="12"/>
      <c r="R202" s="12"/>
    </row>
    <row r="203" spans="1:18" ht="12.75" customHeight="1">
      <c r="A203" s="10">
        <v>1948</v>
      </c>
      <c r="B203" s="11">
        <v>1469</v>
      </c>
      <c r="C203" s="12">
        <v>76</v>
      </c>
      <c r="D203" s="12">
        <v>364</v>
      </c>
      <c r="E203" s="12">
        <v>1015</v>
      </c>
      <c r="F203" s="12">
        <v>14</v>
      </c>
      <c r="G203" s="12">
        <v>0</v>
      </c>
      <c r="H203" s="12"/>
      <c r="I203" s="12">
        <f t="shared" si="10"/>
        <v>1455</v>
      </c>
      <c r="J203" s="14">
        <f t="shared" si="11"/>
        <v>59275</v>
      </c>
      <c r="K203" s="13">
        <f t="shared" si="9"/>
        <v>26.992258652094719</v>
      </c>
      <c r="L203" s="12"/>
      <c r="M203" s="13">
        <v>310.5</v>
      </c>
      <c r="N203" s="12"/>
      <c r="O203" s="12"/>
      <c r="P203" s="12"/>
      <c r="Q203" s="12"/>
      <c r="R203" s="12"/>
    </row>
    <row r="204" spans="1:18" ht="12.75" customHeight="1">
      <c r="A204" s="10">
        <v>1949</v>
      </c>
      <c r="B204" s="11">
        <v>1419</v>
      </c>
      <c r="C204" s="12">
        <v>81</v>
      </c>
      <c r="D204" s="12">
        <v>362</v>
      </c>
      <c r="E204" s="12">
        <v>960</v>
      </c>
      <c r="F204" s="12">
        <v>16</v>
      </c>
      <c r="G204" s="12">
        <v>0</v>
      </c>
      <c r="H204" s="12"/>
      <c r="I204" s="12">
        <f t="shared" si="10"/>
        <v>1403</v>
      </c>
      <c r="J204" s="14">
        <f t="shared" si="11"/>
        <v>60694</v>
      </c>
      <c r="K204" s="13">
        <f t="shared" si="9"/>
        <v>27.638433515482696</v>
      </c>
      <c r="L204" s="12"/>
      <c r="M204" s="13">
        <v>310.89999999999998</v>
      </c>
      <c r="N204" s="12"/>
      <c r="O204" s="12"/>
      <c r="P204" s="12"/>
      <c r="Q204" s="12"/>
      <c r="R204" s="12"/>
    </row>
    <row r="205" spans="1:18" ht="12.75" customHeight="1">
      <c r="A205" s="10">
        <v>1950</v>
      </c>
      <c r="B205" s="11">
        <v>1630</v>
      </c>
      <c r="C205" s="12">
        <v>97</v>
      </c>
      <c r="D205" s="12">
        <v>423</v>
      </c>
      <c r="E205" s="12">
        <v>1070</v>
      </c>
      <c r="F205" s="12">
        <v>18</v>
      </c>
      <c r="G205" s="12">
        <v>23</v>
      </c>
      <c r="H205" s="16">
        <v>0.65</v>
      </c>
      <c r="I205" s="12">
        <f t="shared" si="10"/>
        <v>1613</v>
      </c>
      <c r="J205" s="14">
        <f t="shared" si="11"/>
        <v>62324</v>
      </c>
      <c r="K205" s="13">
        <f t="shared" si="9"/>
        <v>28.380692167577415</v>
      </c>
      <c r="L205" s="12"/>
      <c r="M205" s="13">
        <v>311.3</v>
      </c>
      <c r="N205" s="12"/>
      <c r="O205" s="12"/>
      <c r="P205" s="12"/>
      <c r="Q205" s="12"/>
      <c r="R205" s="12"/>
    </row>
    <row r="206" spans="1:18" ht="12.75" customHeight="1">
      <c r="A206" s="10">
        <v>1951</v>
      </c>
      <c r="B206" s="11">
        <v>1767</v>
      </c>
      <c r="C206" s="12">
        <v>115</v>
      </c>
      <c r="D206" s="12">
        <v>479</v>
      </c>
      <c r="E206" s="12">
        <v>1129</v>
      </c>
      <c r="F206" s="12">
        <v>20</v>
      </c>
      <c r="G206" s="12">
        <v>24</v>
      </c>
      <c r="H206" s="16">
        <v>0.69</v>
      </c>
      <c r="I206" s="12">
        <f t="shared" si="10"/>
        <v>1747</v>
      </c>
      <c r="J206" s="14">
        <f t="shared" si="11"/>
        <v>64091</v>
      </c>
      <c r="K206" s="13">
        <f t="shared" si="9"/>
        <v>29.185336976320581</v>
      </c>
      <c r="L206" s="12"/>
      <c r="M206" s="13">
        <v>311.8</v>
      </c>
      <c r="N206" s="12"/>
      <c r="O206" s="12"/>
      <c r="P206" s="12"/>
      <c r="Q206" s="12"/>
      <c r="R206" s="12"/>
    </row>
    <row r="207" spans="1:18" ht="12.75" customHeight="1">
      <c r="A207" s="10">
        <v>1952</v>
      </c>
      <c r="B207" s="11">
        <v>1795</v>
      </c>
      <c r="C207" s="12">
        <v>124</v>
      </c>
      <c r="D207" s="12">
        <v>504</v>
      </c>
      <c r="E207" s="12">
        <v>1119</v>
      </c>
      <c r="F207" s="12">
        <v>22</v>
      </c>
      <c r="G207" s="12">
        <v>26</v>
      </c>
      <c r="H207" s="16">
        <v>0.69</v>
      </c>
      <c r="I207" s="12">
        <f t="shared" si="10"/>
        <v>1773</v>
      </c>
      <c r="J207" s="14">
        <f t="shared" si="11"/>
        <v>65886</v>
      </c>
      <c r="K207" s="13">
        <f t="shared" si="9"/>
        <v>30.002732240437158</v>
      </c>
      <c r="L207" s="12"/>
      <c r="M207" s="13">
        <v>312.2</v>
      </c>
      <c r="N207" s="12"/>
      <c r="O207" s="12"/>
      <c r="P207" s="12"/>
      <c r="Q207" s="12"/>
      <c r="R207" s="12"/>
    </row>
    <row r="208" spans="1:18" ht="12.75" customHeight="1">
      <c r="A208" s="10">
        <v>1953</v>
      </c>
      <c r="B208" s="11">
        <v>1841</v>
      </c>
      <c r="C208" s="12">
        <v>131</v>
      </c>
      <c r="D208" s="12">
        <v>533</v>
      </c>
      <c r="E208" s="12">
        <v>1125</v>
      </c>
      <c r="F208" s="12">
        <v>24</v>
      </c>
      <c r="G208" s="12">
        <v>27</v>
      </c>
      <c r="H208" s="16">
        <v>0.69</v>
      </c>
      <c r="I208" s="12">
        <f t="shared" si="10"/>
        <v>1816</v>
      </c>
      <c r="J208" s="14">
        <f t="shared" si="11"/>
        <v>67727</v>
      </c>
      <c r="K208" s="13">
        <f t="shared" si="9"/>
        <v>30.841074681238617</v>
      </c>
      <c r="L208" s="12"/>
      <c r="M208" s="13">
        <v>312.60000000000002</v>
      </c>
      <c r="N208" s="12"/>
      <c r="O208" s="12"/>
      <c r="P208" s="12"/>
      <c r="Q208" s="12"/>
      <c r="R208" s="12"/>
    </row>
    <row r="209" spans="1:18" ht="12.75" customHeight="1">
      <c r="A209" s="10">
        <v>1954</v>
      </c>
      <c r="B209" s="11">
        <v>1865</v>
      </c>
      <c r="C209" s="12">
        <v>138</v>
      </c>
      <c r="D209" s="12">
        <v>557</v>
      </c>
      <c r="E209" s="12">
        <v>1116</v>
      </c>
      <c r="F209" s="12">
        <v>27</v>
      </c>
      <c r="G209" s="12">
        <v>27</v>
      </c>
      <c r="H209" s="16">
        <v>0.69</v>
      </c>
      <c r="I209" s="12">
        <f t="shared" si="10"/>
        <v>1838</v>
      </c>
      <c r="J209" s="14">
        <f t="shared" si="11"/>
        <v>69592</v>
      </c>
      <c r="K209" s="13">
        <f t="shared" si="9"/>
        <v>31.690346083788707</v>
      </c>
      <c r="L209" s="12"/>
      <c r="M209" s="13">
        <v>313.2</v>
      </c>
      <c r="N209" s="12"/>
      <c r="O209" s="12"/>
      <c r="P209" s="12"/>
      <c r="Q209" s="12"/>
      <c r="R209" s="12"/>
    </row>
    <row r="210" spans="1:18" ht="12.75" customHeight="1">
      <c r="A210" s="10">
        <v>1955</v>
      </c>
      <c r="B210" s="11">
        <v>2042</v>
      </c>
      <c r="C210" s="12">
        <v>150</v>
      </c>
      <c r="D210" s="12">
        <v>625</v>
      </c>
      <c r="E210" s="12">
        <v>1208</v>
      </c>
      <c r="F210" s="12">
        <v>30</v>
      </c>
      <c r="G210" s="12">
        <v>31</v>
      </c>
      <c r="H210" s="16">
        <v>0.74</v>
      </c>
      <c r="I210" s="12">
        <f t="shared" si="10"/>
        <v>2014</v>
      </c>
      <c r="J210" s="14">
        <f t="shared" si="11"/>
        <v>71634</v>
      </c>
      <c r="K210" s="13">
        <f t="shared" si="9"/>
        <v>32.620218579234972</v>
      </c>
      <c r="L210" s="12"/>
      <c r="M210" s="13">
        <v>313.7</v>
      </c>
      <c r="N210" s="12"/>
      <c r="O210" s="12"/>
      <c r="P210" s="12"/>
      <c r="Q210" s="12"/>
      <c r="R210" s="12"/>
    </row>
    <row r="211" spans="1:18" ht="12.75" customHeight="1">
      <c r="A211" s="10">
        <v>1956</v>
      </c>
      <c r="B211" s="11">
        <v>2177</v>
      </c>
      <c r="C211" s="12">
        <v>161</v>
      </c>
      <c r="D211" s="12">
        <v>679</v>
      </c>
      <c r="E211" s="12">
        <v>1273</v>
      </c>
      <c r="F211" s="12">
        <v>32</v>
      </c>
      <c r="G211" s="12">
        <v>32</v>
      </c>
      <c r="H211" s="16">
        <v>0.78</v>
      </c>
      <c r="I211" s="12">
        <f t="shared" si="10"/>
        <v>2145</v>
      </c>
      <c r="J211" s="14">
        <f t="shared" si="11"/>
        <v>73811</v>
      </c>
      <c r="K211" s="13">
        <f t="shared" si="9"/>
        <v>33.611566484517304</v>
      </c>
      <c r="L211" s="12"/>
      <c r="M211" s="13">
        <v>314.3</v>
      </c>
      <c r="N211" s="12"/>
      <c r="O211" s="12"/>
      <c r="P211" s="12"/>
      <c r="Q211" s="12"/>
      <c r="R211" s="12"/>
    </row>
    <row r="212" spans="1:18" ht="12.75" customHeight="1">
      <c r="A212" s="10">
        <v>1957</v>
      </c>
      <c r="B212" s="11">
        <v>2270</v>
      </c>
      <c r="C212" s="12">
        <v>178</v>
      </c>
      <c r="D212" s="12">
        <v>714</v>
      </c>
      <c r="E212" s="12">
        <v>1309</v>
      </c>
      <c r="F212" s="12">
        <v>34</v>
      </c>
      <c r="G212" s="12">
        <v>35</v>
      </c>
      <c r="H212" s="16">
        <v>0.79</v>
      </c>
      <c r="I212" s="12">
        <f t="shared" si="10"/>
        <v>2236</v>
      </c>
      <c r="J212" s="14">
        <f t="shared" si="11"/>
        <v>76081</v>
      </c>
      <c r="K212" s="13">
        <f t="shared" si="9"/>
        <v>34.645264116575589</v>
      </c>
      <c r="L212" s="12"/>
      <c r="M212" s="13">
        <v>314.8</v>
      </c>
      <c r="N212" s="12"/>
      <c r="O212" s="12"/>
      <c r="P212" s="12"/>
      <c r="Q212" s="12"/>
      <c r="R212" s="12"/>
    </row>
    <row r="213" spans="1:18" ht="12.75" customHeight="1">
      <c r="A213" s="10">
        <v>1958</v>
      </c>
      <c r="B213" s="11">
        <v>2330</v>
      </c>
      <c r="C213" s="12">
        <v>192</v>
      </c>
      <c r="D213" s="12">
        <v>731</v>
      </c>
      <c r="E213" s="12">
        <v>1336</v>
      </c>
      <c r="F213" s="12">
        <v>36</v>
      </c>
      <c r="G213" s="12">
        <v>35</v>
      </c>
      <c r="H213" s="16">
        <v>0.8</v>
      </c>
      <c r="I213" s="12">
        <f t="shared" si="10"/>
        <v>2294</v>
      </c>
      <c r="J213" s="14">
        <f t="shared" si="11"/>
        <v>78411</v>
      </c>
      <c r="K213" s="13">
        <f t="shared" si="9"/>
        <v>35.706284153005463</v>
      </c>
      <c r="L213" s="12">
        <v>0</v>
      </c>
      <c r="M213" s="16">
        <v>315.33999999999997</v>
      </c>
      <c r="N213" s="12">
        <v>0</v>
      </c>
      <c r="O213" s="12"/>
      <c r="P213" s="12"/>
      <c r="Q213" s="12"/>
      <c r="R213" s="12"/>
    </row>
    <row r="214" spans="1:18" ht="12.75" customHeight="1">
      <c r="A214" s="10">
        <v>1959</v>
      </c>
      <c r="B214" s="11">
        <v>2454</v>
      </c>
      <c r="C214" s="12">
        <v>206</v>
      </c>
      <c r="D214" s="12">
        <v>789</v>
      </c>
      <c r="E214" s="12">
        <v>1382</v>
      </c>
      <c r="F214" s="12">
        <v>40</v>
      </c>
      <c r="G214" s="12">
        <v>36</v>
      </c>
      <c r="H214" s="16">
        <v>0.83</v>
      </c>
      <c r="I214" s="12">
        <f t="shared" si="10"/>
        <v>2413</v>
      </c>
      <c r="J214" s="14">
        <f t="shared" si="11"/>
        <v>80865</v>
      </c>
      <c r="K214" s="13">
        <f t="shared" si="9"/>
        <v>36.82377049180328</v>
      </c>
      <c r="L214" s="16">
        <f>((0.5*B213)+(0.5*B214)) / $K$3</f>
        <v>1.0892531876138434</v>
      </c>
      <c r="M214" s="16">
        <v>315.97000000000003</v>
      </c>
      <c r="N214" s="16">
        <f t="shared" ref="N214:N245" si="12">M214-M$213</f>
        <v>0.6300000000000523</v>
      </c>
      <c r="O214" s="15">
        <f t="shared" ref="O214:O245" si="13">N214/L214</f>
        <v>0.57837792642145269</v>
      </c>
      <c r="P214" s="15">
        <f t="shared" ref="P214:P245" si="14">(N214-N213)/(L214-L213)</f>
        <v>0.57837792642145269</v>
      </c>
      <c r="Q214" s="15"/>
      <c r="R214" s="15"/>
    </row>
    <row r="215" spans="1:18" ht="12.75" customHeight="1">
      <c r="A215" s="10">
        <v>1960</v>
      </c>
      <c r="B215" s="11">
        <v>2569</v>
      </c>
      <c r="C215" s="12">
        <v>227</v>
      </c>
      <c r="D215" s="12">
        <v>849</v>
      </c>
      <c r="E215" s="12">
        <v>1410</v>
      </c>
      <c r="F215" s="12">
        <v>43</v>
      </c>
      <c r="G215" s="12">
        <v>39</v>
      </c>
      <c r="H215" s="16">
        <v>0.85</v>
      </c>
      <c r="I215" s="12">
        <f t="shared" si="10"/>
        <v>2525</v>
      </c>
      <c r="J215" s="14">
        <f t="shared" si="11"/>
        <v>83434</v>
      </c>
      <c r="K215" s="13">
        <f t="shared" si="9"/>
        <v>37.993624772313296</v>
      </c>
      <c r="L215" s="16">
        <f>((0.5*B$213)+SUM(B$214:B214)+(0.5*B215)) / $K$3</f>
        <v>2.2329234972677594</v>
      </c>
      <c r="M215" s="16">
        <v>316.91000000000003</v>
      </c>
      <c r="N215" s="16">
        <f t="shared" si="12"/>
        <v>1.57000000000005</v>
      </c>
      <c r="O215" s="15">
        <f t="shared" si="13"/>
        <v>0.70311410217194048</v>
      </c>
      <c r="P215" s="15">
        <f t="shared" si="14"/>
        <v>0.82191519012542125</v>
      </c>
      <c r="Q215" s="15"/>
      <c r="R215" s="15"/>
    </row>
    <row r="216" spans="1:18" ht="12.75" customHeight="1">
      <c r="A216" s="10">
        <v>1961</v>
      </c>
      <c r="B216" s="11">
        <v>2580</v>
      </c>
      <c r="C216" s="12">
        <v>240</v>
      </c>
      <c r="D216" s="12">
        <v>904</v>
      </c>
      <c r="E216" s="12">
        <v>1349</v>
      </c>
      <c r="F216" s="12">
        <v>45</v>
      </c>
      <c r="G216" s="12">
        <v>42</v>
      </c>
      <c r="H216" s="16">
        <v>0.84</v>
      </c>
      <c r="I216" s="12">
        <f t="shared" si="10"/>
        <v>2535</v>
      </c>
      <c r="J216" s="14">
        <f t="shared" si="11"/>
        <v>86014</v>
      </c>
      <c r="K216" s="13">
        <f t="shared" si="9"/>
        <v>39.168488160291439</v>
      </c>
      <c r="L216" s="16">
        <f>((0.5*B$213)+SUM(B$214:B215)+(0.5*B216)) / $K$3</f>
        <v>3.4052823315118399</v>
      </c>
      <c r="M216" s="16">
        <v>317.64</v>
      </c>
      <c r="N216" s="16">
        <f t="shared" si="12"/>
        <v>2.3000000000000114</v>
      </c>
      <c r="O216" s="15">
        <f t="shared" si="13"/>
        <v>0.67542123562450185</v>
      </c>
      <c r="P216" s="15">
        <f t="shared" si="14"/>
        <v>0.62267624781507658</v>
      </c>
      <c r="Q216" s="15">
        <f t="shared" ref="Q216:Q247" si="15">(M218-M213) / (L218-L213)</f>
        <v>0.62277300804165137</v>
      </c>
      <c r="R216" s="15"/>
    </row>
    <row r="217" spans="1:18" ht="12.75" customHeight="1">
      <c r="A217" s="10">
        <v>1962</v>
      </c>
      <c r="B217" s="11">
        <v>2686</v>
      </c>
      <c r="C217" s="12">
        <v>263</v>
      </c>
      <c r="D217" s="12">
        <v>980</v>
      </c>
      <c r="E217" s="12">
        <v>1351</v>
      </c>
      <c r="F217" s="12">
        <v>49</v>
      </c>
      <c r="G217" s="12">
        <v>44</v>
      </c>
      <c r="H217" s="16">
        <v>0.86</v>
      </c>
      <c r="I217" s="12">
        <f t="shared" si="10"/>
        <v>2638</v>
      </c>
      <c r="J217" s="14">
        <f t="shared" si="11"/>
        <v>88700</v>
      </c>
      <c r="K217" s="13">
        <f t="shared" si="9"/>
        <v>40.391621129326047</v>
      </c>
      <c r="L217" s="16">
        <f>((0.5*B$213)+SUM(B$214:B216)+(0.5*B217)) / $K$3</f>
        <v>4.6042805100182154</v>
      </c>
      <c r="M217" s="16">
        <v>318.45</v>
      </c>
      <c r="N217" s="16">
        <f t="shared" si="12"/>
        <v>3.1100000000000136</v>
      </c>
      <c r="O217" s="15">
        <f t="shared" si="13"/>
        <v>0.67545841163089992</v>
      </c>
      <c r="P217" s="15">
        <f t="shared" si="14"/>
        <v>0.67556399544246282</v>
      </c>
      <c r="Q217" s="15">
        <f t="shared" si="15"/>
        <v>0.59849915997759562</v>
      </c>
      <c r="R217" s="15"/>
    </row>
    <row r="218" spans="1:18" ht="12.75" customHeight="1">
      <c r="A218" s="10">
        <v>1963</v>
      </c>
      <c r="B218" s="11">
        <v>2833</v>
      </c>
      <c r="C218" s="12">
        <v>286</v>
      </c>
      <c r="D218" s="12">
        <v>1052</v>
      </c>
      <c r="E218" s="12">
        <v>1396</v>
      </c>
      <c r="F218" s="12">
        <v>51</v>
      </c>
      <c r="G218" s="12">
        <v>47</v>
      </c>
      <c r="H218" s="16">
        <v>0.89</v>
      </c>
      <c r="I218" s="12">
        <f t="shared" si="10"/>
        <v>2781</v>
      </c>
      <c r="J218" s="14">
        <f t="shared" si="11"/>
        <v>91533</v>
      </c>
      <c r="K218" s="13">
        <f t="shared" si="9"/>
        <v>41.681693989071036</v>
      </c>
      <c r="L218" s="16">
        <f>((0.5*B$213)+SUM(B$214:B217)+(0.5*B218)) / $K$3</f>
        <v>5.8608834244080148</v>
      </c>
      <c r="M218" s="16">
        <v>318.99</v>
      </c>
      <c r="N218" s="16">
        <f t="shared" si="12"/>
        <v>3.6500000000000341</v>
      </c>
      <c r="O218" s="15">
        <f t="shared" si="13"/>
        <v>0.62277300804165137</v>
      </c>
      <c r="P218" s="15">
        <f t="shared" si="14"/>
        <v>0.42973002355500822</v>
      </c>
      <c r="Q218" s="15">
        <f t="shared" si="15"/>
        <v>0.49295227166780148</v>
      </c>
      <c r="R218" s="15"/>
    </row>
    <row r="219" spans="1:18" ht="12.75" customHeight="1">
      <c r="A219" s="10">
        <v>1964</v>
      </c>
      <c r="B219" s="11">
        <v>2995</v>
      </c>
      <c r="C219" s="12">
        <v>316</v>
      </c>
      <c r="D219" s="12">
        <v>1137</v>
      </c>
      <c r="E219" s="12">
        <v>1435</v>
      </c>
      <c r="F219" s="12">
        <v>57</v>
      </c>
      <c r="G219" s="12">
        <v>51</v>
      </c>
      <c r="H219" s="16">
        <v>0.92</v>
      </c>
      <c r="I219" s="12">
        <f t="shared" si="10"/>
        <v>2939</v>
      </c>
      <c r="J219" s="14">
        <f t="shared" si="11"/>
        <v>94528</v>
      </c>
      <c r="K219" s="13">
        <f t="shared" si="9"/>
        <v>43.045537340619305</v>
      </c>
      <c r="L219" s="16">
        <f>((0.5*B$213)+SUM(B$214:B218)+(0.5*B219)) / $K$3</f>
        <v>7.1878415300546452</v>
      </c>
      <c r="M219" s="16">
        <v>319.62</v>
      </c>
      <c r="N219" s="16">
        <f t="shared" si="12"/>
        <v>4.2800000000000296</v>
      </c>
      <c r="O219" s="15">
        <f t="shared" si="13"/>
        <v>0.59544996673952699</v>
      </c>
      <c r="P219" s="15">
        <f t="shared" si="14"/>
        <v>0.47477007549759431</v>
      </c>
      <c r="Q219" s="15">
        <f t="shared" si="15"/>
        <v>0.56338592399506249</v>
      </c>
      <c r="R219" s="15">
        <f t="shared" ref="R219:R250" si="16">(M223-M213) / (L223-L213)</f>
        <v>0.5855797201828542</v>
      </c>
    </row>
    <row r="220" spans="1:18" ht="12.75" customHeight="1">
      <c r="A220" s="10">
        <v>1965</v>
      </c>
      <c r="B220" s="11">
        <v>3130</v>
      </c>
      <c r="C220" s="12">
        <v>337</v>
      </c>
      <c r="D220" s="12">
        <v>1219</v>
      </c>
      <c r="E220" s="12">
        <v>1460</v>
      </c>
      <c r="F220" s="12">
        <v>59</v>
      </c>
      <c r="G220" s="12">
        <v>55</v>
      </c>
      <c r="H220" s="16">
        <v>0.94</v>
      </c>
      <c r="I220" s="12">
        <f t="shared" si="10"/>
        <v>3071</v>
      </c>
      <c r="J220" s="14">
        <f t="shared" si="11"/>
        <v>97658</v>
      </c>
      <c r="K220" s="13">
        <f t="shared" si="9"/>
        <v>44.470856102003644</v>
      </c>
      <c r="L220" s="16">
        <f>((0.5*B$213)+SUM(B$214:B219)+(0.5*B220)) / $K$3</f>
        <v>8.5824225865209467</v>
      </c>
      <c r="M220" s="16">
        <v>320.04000000000002</v>
      </c>
      <c r="N220" s="16">
        <f t="shared" si="12"/>
        <v>4.7000000000000455</v>
      </c>
      <c r="O220" s="15">
        <f t="shared" si="13"/>
        <v>0.54763092269327218</v>
      </c>
      <c r="P220" s="15">
        <f t="shared" si="14"/>
        <v>0.30116571428572592</v>
      </c>
      <c r="Q220" s="15">
        <f t="shared" si="15"/>
        <v>0.53299924765300977</v>
      </c>
      <c r="R220" s="15">
        <f t="shared" si="16"/>
        <v>0.62988360911231067</v>
      </c>
    </row>
    <row r="221" spans="1:18" ht="12.75" customHeight="1">
      <c r="A221" s="10">
        <v>1966</v>
      </c>
      <c r="B221" s="11">
        <v>3288</v>
      </c>
      <c r="C221" s="12">
        <v>364</v>
      </c>
      <c r="D221" s="12">
        <v>1323</v>
      </c>
      <c r="E221" s="12">
        <v>1478</v>
      </c>
      <c r="F221" s="12">
        <v>63</v>
      </c>
      <c r="G221" s="12">
        <v>60</v>
      </c>
      <c r="H221" s="16">
        <v>0.97</v>
      </c>
      <c r="I221" s="12">
        <f t="shared" si="10"/>
        <v>3225</v>
      </c>
      <c r="J221" s="14">
        <f t="shared" si="11"/>
        <v>100946</v>
      </c>
      <c r="K221" s="13">
        <f t="shared" si="9"/>
        <v>45.968123861566482</v>
      </c>
      <c r="L221" s="16">
        <f>((0.5*B$213)+SUM(B$214:B220)+(0.5*B221)) / $K$3</f>
        <v>10.043715846994536</v>
      </c>
      <c r="M221" s="16">
        <v>321.38</v>
      </c>
      <c r="N221" s="16">
        <f t="shared" si="12"/>
        <v>6.0400000000000205</v>
      </c>
      <c r="O221" s="15">
        <f t="shared" si="13"/>
        <v>0.60137105549510539</v>
      </c>
      <c r="P221" s="15">
        <f t="shared" si="14"/>
        <v>0.91699594889371894</v>
      </c>
      <c r="Q221" s="15">
        <f t="shared" si="15"/>
        <v>0.55567148792602694</v>
      </c>
      <c r="R221" s="15">
        <f t="shared" si="16"/>
        <v>0.6101932703884404</v>
      </c>
    </row>
    <row r="222" spans="1:18" ht="12.75" customHeight="1">
      <c r="A222" s="10">
        <v>1967</v>
      </c>
      <c r="B222" s="11">
        <v>3393</v>
      </c>
      <c r="C222" s="12">
        <v>392</v>
      </c>
      <c r="D222" s="12">
        <v>1423</v>
      </c>
      <c r="E222" s="12">
        <v>1448</v>
      </c>
      <c r="F222" s="12">
        <v>65</v>
      </c>
      <c r="G222" s="12">
        <v>66</v>
      </c>
      <c r="H222" s="16">
        <v>0.98</v>
      </c>
      <c r="I222" s="12">
        <f t="shared" si="10"/>
        <v>3329</v>
      </c>
      <c r="J222" s="14">
        <f t="shared" si="11"/>
        <v>104339</v>
      </c>
      <c r="K222" s="13">
        <f t="shared" si="9"/>
        <v>47.513205828779597</v>
      </c>
      <c r="L222" s="16">
        <f>((0.5*B$213)+SUM(B$214:B221)+(0.5*B222)) / $K$3</f>
        <v>11.564890710382514</v>
      </c>
      <c r="M222" s="16">
        <v>322.16000000000003</v>
      </c>
      <c r="N222" s="16">
        <f t="shared" si="12"/>
        <v>6.82000000000005</v>
      </c>
      <c r="O222" s="15">
        <f t="shared" si="13"/>
        <v>0.58971590573504651</v>
      </c>
      <c r="P222" s="15">
        <f t="shared" si="14"/>
        <v>0.51276156264034267</v>
      </c>
      <c r="Q222" s="15">
        <f t="shared" si="15"/>
        <v>0.65495541173312666</v>
      </c>
      <c r="R222" s="15">
        <f t="shared" si="16"/>
        <v>0.57555649495742534</v>
      </c>
    </row>
    <row r="223" spans="1:18" ht="12.75" customHeight="1">
      <c r="A223" s="10">
        <v>1968</v>
      </c>
      <c r="B223" s="11">
        <v>3566</v>
      </c>
      <c r="C223" s="12">
        <v>424</v>
      </c>
      <c r="D223" s="12">
        <v>1551</v>
      </c>
      <c r="E223" s="12">
        <v>1448</v>
      </c>
      <c r="F223" s="12">
        <v>70</v>
      </c>
      <c r="G223" s="12">
        <v>73</v>
      </c>
      <c r="H223" s="16">
        <v>1.01</v>
      </c>
      <c r="I223" s="12">
        <f t="shared" si="10"/>
        <v>3496</v>
      </c>
      <c r="J223" s="14">
        <f t="shared" si="11"/>
        <v>107905</v>
      </c>
      <c r="K223" s="13">
        <f t="shared" si="9"/>
        <v>49.137067395264118</v>
      </c>
      <c r="L223" s="16">
        <f>((0.5*B$213)+SUM(B$214:B222)+(0.5*B223)) / $K$3</f>
        <v>13.14936247723133</v>
      </c>
      <c r="M223" s="16">
        <v>323.04000000000002</v>
      </c>
      <c r="N223" s="16">
        <f t="shared" si="12"/>
        <v>7.7000000000000455</v>
      </c>
      <c r="O223" s="15">
        <f t="shared" si="13"/>
        <v>0.5855797201828542</v>
      </c>
      <c r="P223" s="15">
        <f t="shared" si="14"/>
        <v>0.55539014226181627</v>
      </c>
      <c r="Q223" s="15">
        <f t="shared" si="15"/>
        <v>0.70297925476061907</v>
      </c>
      <c r="R223" s="15">
        <f t="shared" si="16"/>
        <v>0.56830663944561055</v>
      </c>
    </row>
    <row r="224" spans="1:18" ht="12.75" customHeight="1">
      <c r="A224" s="10">
        <v>1969</v>
      </c>
      <c r="B224" s="11">
        <v>3780</v>
      </c>
      <c r="C224" s="12">
        <v>467</v>
      </c>
      <c r="D224" s="12">
        <v>1673</v>
      </c>
      <c r="E224" s="12">
        <v>1486</v>
      </c>
      <c r="F224" s="12">
        <v>74</v>
      </c>
      <c r="G224" s="12">
        <v>80</v>
      </c>
      <c r="H224" s="16">
        <v>1.05</v>
      </c>
      <c r="I224" s="12">
        <f t="shared" si="10"/>
        <v>3706</v>
      </c>
      <c r="J224" s="14">
        <f t="shared" si="11"/>
        <v>111685</v>
      </c>
      <c r="K224" s="13">
        <f t="shared" si="9"/>
        <v>50.858378870673953</v>
      </c>
      <c r="L224" s="16">
        <f>((0.5*B$213)+SUM(B$214:B223)+(0.5*B224)) / $K$3</f>
        <v>14.821948998178506</v>
      </c>
      <c r="M224" s="16">
        <v>324.62</v>
      </c>
      <c r="N224" s="16">
        <f t="shared" si="12"/>
        <v>9.2800000000000296</v>
      </c>
      <c r="O224" s="15">
        <f t="shared" si="13"/>
        <v>0.62609849764969938</v>
      </c>
      <c r="P224" s="15">
        <f t="shared" si="14"/>
        <v>0.94464470460113437</v>
      </c>
      <c r="Q224" s="15">
        <f t="shared" si="15"/>
        <v>0.5851262135922326</v>
      </c>
      <c r="R224" s="15">
        <f t="shared" si="16"/>
        <v>0.64293707634371777</v>
      </c>
    </row>
    <row r="225" spans="1:19" ht="12.75" customHeight="1">
      <c r="A225" s="10">
        <v>1970</v>
      </c>
      <c r="B225" s="11">
        <v>4053</v>
      </c>
      <c r="C225" s="12">
        <v>493</v>
      </c>
      <c r="D225" s="12">
        <v>1839</v>
      </c>
      <c r="E225" s="12">
        <v>1556</v>
      </c>
      <c r="F225" s="12">
        <v>78</v>
      </c>
      <c r="G225" s="12">
        <v>87</v>
      </c>
      <c r="H225" s="16">
        <v>1.1000000000000001</v>
      </c>
      <c r="I225" s="12">
        <f t="shared" si="10"/>
        <v>3975</v>
      </c>
      <c r="J225" s="14">
        <f t="shared" si="11"/>
        <v>115738</v>
      </c>
      <c r="K225" s="13">
        <f t="shared" si="9"/>
        <v>52.704007285974498</v>
      </c>
      <c r="L225" s="16">
        <f>((0.5*B$213)+SUM(B$214:B224)+(0.5*B225)) / $K$3</f>
        <v>16.605418943533699</v>
      </c>
      <c r="M225" s="16">
        <v>325.68</v>
      </c>
      <c r="N225" s="16">
        <f t="shared" si="12"/>
        <v>10.340000000000032</v>
      </c>
      <c r="O225" s="15">
        <f t="shared" si="13"/>
        <v>0.62268829441527107</v>
      </c>
      <c r="P225" s="15">
        <f t="shared" si="14"/>
        <v>0.59434699348908515</v>
      </c>
      <c r="Q225" s="15">
        <f t="shared" si="15"/>
        <v>0.59599517738500984</v>
      </c>
      <c r="R225" s="15">
        <f t="shared" si="16"/>
        <v>0.60679174189496832</v>
      </c>
    </row>
    <row r="226" spans="1:19" ht="12.75" customHeight="1">
      <c r="A226" s="10">
        <v>1971</v>
      </c>
      <c r="B226" s="11">
        <v>4208</v>
      </c>
      <c r="C226" s="12">
        <v>530</v>
      </c>
      <c r="D226" s="12">
        <v>1947</v>
      </c>
      <c r="E226" s="12">
        <v>1559</v>
      </c>
      <c r="F226" s="12">
        <v>84</v>
      </c>
      <c r="G226" s="12">
        <v>88</v>
      </c>
      <c r="H226" s="16">
        <v>1.1200000000000001</v>
      </c>
      <c r="I226" s="12">
        <f t="shared" si="10"/>
        <v>4124</v>
      </c>
      <c r="J226" s="14">
        <f t="shared" si="11"/>
        <v>119946</v>
      </c>
      <c r="K226" s="13">
        <f t="shared" si="9"/>
        <v>54.620218579234972</v>
      </c>
      <c r="L226" s="16">
        <f>((0.5*B$213)+SUM(B$214:B225)+(0.5*B226)) / $K$3</f>
        <v>18.486338797814209</v>
      </c>
      <c r="M226" s="16">
        <v>326.32</v>
      </c>
      <c r="N226" s="16">
        <f t="shared" si="12"/>
        <v>10.980000000000018</v>
      </c>
      <c r="O226" s="15">
        <f t="shared" si="13"/>
        <v>0.59395211350872101</v>
      </c>
      <c r="P226" s="15">
        <f t="shared" si="14"/>
        <v>0.3402590485413316</v>
      </c>
      <c r="Q226" s="15">
        <f t="shared" si="15"/>
        <v>0.71104695957477793</v>
      </c>
      <c r="R226" s="15">
        <f t="shared" si="16"/>
        <v>0.6113499647922741</v>
      </c>
    </row>
    <row r="227" spans="1:19" ht="12.75" customHeight="1">
      <c r="A227" s="10">
        <v>1972</v>
      </c>
      <c r="B227" s="11">
        <v>4376</v>
      </c>
      <c r="C227" s="12">
        <v>560</v>
      </c>
      <c r="D227" s="12">
        <v>2057</v>
      </c>
      <c r="E227" s="12">
        <v>1576</v>
      </c>
      <c r="F227" s="12">
        <v>89</v>
      </c>
      <c r="G227" s="12">
        <v>95</v>
      </c>
      <c r="H227" s="16">
        <v>1.1399999999999999</v>
      </c>
      <c r="I227" s="12">
        <f t="shared" si="10"/>
        <v>4288</v>
      </c>
      <c r="J227" s="14">
        <f t="shared" si="11"/>
        <v>124322</v>
      </c>
      <c r="K227" s="13">
        <f t="shared" si="9"/>
        <v>56.612932604735882</v>
      </c>
      <c r="L227" s="16">
        <f>((0.5*B$213)+SUM(B$214:B226)+(0.5*B227)) / $K$3</f>
        <v>20.440801457194901</v>
      </c>
      <c r="M227" s="16">
        <v>327.45</v>
      </c>
      <c r="N227" s="16">
        <f t="shared" si="12"/>
        <v>12.110000000000014</v>
      </c>
      <c r="O227" s="15">
        <f t="shared" si="13"/>
        <v>0.59244252361432959</v>
      </c>
      <c r="P227" s="15">
        <f t="shared" si="14"/>
        <v>0.57816402609505835</v>
      </c>
      <c r="Q227" s="15">
        <f t="shared" si="15"/>
        <v>0.56915324554247781</v>
      </c>
      <c r="R227" s="15">
        <f t="shared" si="16"/>
        <v>0.56701852973234956</v>
      </c>
    </row>
    <row r="228" spans="1:19" ht="12.75" customHeight="1">
      <c r="A228" s="10">
        <v>1973</v>
      </c>
      <c r="B228" s="11">
        <v>4614</v>
      </c>
      <c r="C228" s="12">
        <v>588</v>
      </c>
      <c r="D228" s="12">
        <v>2241</v>
      </c>
      <c r="E228" s="12">
        <v>1581</v>
      </c>
      <c r="F228" s="12">
        <v>95</v>
      </c>
      <c r="G228" s="12">
        <v>110</v>
      </c>
      <c r="H228" s="16">
        <v>1.18</v>
      </c>
      <c r="I228" s="12">
        <f t="shared" si="10"/>
        <v>4520</v>
      </c>
      <c r="J228" s="14">
        <f t="shared" si="11"/>
        <v>128936</v>
      </c>
      <c r="K228" s="13">
        <f t="shared" si="9"/>
        <v>58.714025500910743</v>
      </c>
      <c r="L228" s="16">
        <f>((0.5*B$213)+SUM(B$214:B227)+(0.5*B228)) / $K$3</f>
        <v>22.487704918032787</v>
      </c>
      <c r="M228" s="16">
        <v>329.68</v>
      </c>
      <c r="N228" s="16">
        <f t="shared" si="12"/>
        <v>14.340000000000032</v>
      </c>
      <c r="O228" s="15">
        <f t="shared" si="13"/>
        <v>0.63768179332968977</v>
      </c>
      <c r="P228" s="15">
        <f t="shared" si="14"/>
        <v>1.0894505005561832</v>
      </c>
      <c r="Q228" s="15">
        <f t="shared" si="15"/>
        <v>0.53845160416337479</v>
      </c>
      <c r="R228" s="15">
        <f t="shared" si="16"/>
        <v>0.59758933880539378</v>
      </c>
    </row>
    <row r="229" spans="1:19" ht="12.75" customHeight="1">
      <c r="A229" s="10">
        <v>1974</v>
      </c>
      <c r="B229" s="11">
        <v>4623</v>
      </c>
      <c r="C229" s="12">
        <v>597</v>
      </c>
      <c r="D229" s="12">
        <v>2245</v>
      </c>
      <c r="E229" s="12">
        <v>1579</v>
      </c>
      <c r="F229" s="12">
        <v>96</v>
      </c>
      <c r="G229" s="12">
        <v>107</v>
      </c>
      <c r="H229" s="16">
        <v>1.1599999999999999</v>
      </c>
      <c r="I229" s="12">
        <f t="shared" si="10"/>
        <v>4528</v>
      </c>
      <c r="J229" s="14">
        <f t="shared" si="11"/>
        <v>133559</v>
      </c>
      <c r="K229" s="13">
        <f t="shared" si="9"/>
        <v>60.819216757741351</v>
      </c>
      <c r="L229" s="16">
        <f>((0.5*B$213)+SUM(B$214:B228)+(0.5*B229)) / $K$3</f>
        <v>24.590846994535518</v>
      </c>
      <c r="M229" s="16">
        <v>330.18</v>
      </c>
      <c r="N229" s="16">
        <f t="shared" si="12"/>
        <v>14.840000000000032</v>
      </c>
      <c r="O229" s="15">
        <f t="shared" si="13"/>
        <v>0.60347657009527644</v>
      </c>
      <c r="P229" s="15">
        <f t="shared" si="14"/>
        <v>0.23773952582007155</v>
      </c>
      <c r="Q229" s="15">
        <f t="shared" si="15"/>
        <v>0.55225851835568529</v>
      </c>
      <c r="R229" s="15">
        <f t="shared" si="16"/>
        <v>0.61063127109111148</v>
      </c>
      <c r="S229" s="48" t="s">
        <v>40</v>
      </c>
    </row>
    <row r="230" spans="1:19" ht="12.75" customHeight="1">
      <c r="A230" s="10">
        <v>1975</v>
      </c>
      <c r="B230" s="11">
        <v>4596</v>
      </c>
      <c r="C230" s="12">
        <v>604</v>
      </c>
      <c r="D230" s="12">
        <v>2132</v>
      </c>
      <c r="E230" s="12">
        <v>1673</v>
      </c>
      <c r="F230" s="12">
        <v>95</v>
      </c>
      <c r="G230" s="12">
        <v>92</v>
      </c>
      <c r="H230" s="16">
        <v>1.1299999999999999</v>
      </c>
      <c r="I230" s="12">
        <f t="shared" si="10"/>
        <v>4501</v>
      </c>
      <c r="J230" s="14">
        <f t="shared" si="11"/>
        <v>138155</v>
      </c>
      <c r="K230" s="13">
        <f t="shared" si="9"/>
        <v>62.912112932604735</v>
      </c>
      <c r="L230" s="16">
        <f>((0.5*B$213)+SUM(B$214:B229)+(0.5*B230)) / $K$3</f>
        <v>26.689890710382514</v>
      </c>
      <c r="M230" s="16">
        <v>331.11</v>
      </c>
      <c r="N230" s="16">
        <f t="shared" si="12"/>
        <v>15.770000000000039</v>
      </c>
      <c r="O230" s="15">
        <f t="shared" si="13"/>
        <v>0.59086041869273831</v>
      </c>
      <c r="P230" s="15">
        <f t="shared" si="14"/>
        <v>0.44305890009762744</v>
      </c>
      <c r="Q230" s="15">
        <f t="shared" si="15"/>
        <v>0.59891762493053446</v>
      </c>
      <c r="R230" s="15">
        <f t="shared" si="16"/>
        <v>0.58346730445181139</v>
      </c>
      <c r="S230" s="48"/>
    </row>
    <row r="231" spans="1:19" ht="12.75" customHeight="1">
      <c r="A231" s="10">
        <v>1976</v>
      </c>
      <c r="B231" s="11">
        <v>4864</v>
      </c>
      <c r="C231" s="12">
        <v>630</v>
      </c>
      <c r="D231" s="12">
        <v>2314</v>
      </c>
      <c r="E231" s="12">
        <v>1710</v>
      </c>
      <c r="F231" s="12">
        <v>103</v>
      </c>
      <c r="G231" s="12">
        <v>108</v>
      </c>
      <c r="H231" s="16">
        <v>1.18</v>
      </c>
      <c r="I231" s="12">
        <f t="shared" si="10"/>
        <v>4762</v>
      </c>
      <c r="J231" s="14">
        <f t="shared" si="11"/>
        <v>143019</v>
      </c>
      <c r="K231" s="13">
        <f t="shared" si="9"/>
        <v>65.127049180327873</v>
      </c>
      <c r="L231" s="16">
        <f>((0.5*B$213)+SUM(B$214:B230)+(0.5*B231)) / $K$3</f>
        <v>28.843806921675775</v>
      </c>
      <c r="M231" s="16">
        <v>332.04</v>
      </c>
      <c r="N231" s="16">
        <f t="shared" si="12"/>
        <v>16.700000000000045</v>
      </c>
      <c r="O231" s="15">
        <f t="shared" si="13"/>
        <v>0.57898043920999198</v>
      </c>
      <c r="P231" s="15">
        <f t="shared" si="14"/>
        <v>0.43177167019027796</v>
      </c>
      <c r="Q231" s="15">
        <f t="shared" si="15"/>
        <v>0.52462598671845362</v>
      </c>
      <c r="R231" s="15">
        <f t="shared" si="16"/>
        <v>0.6054576521463978</v>
      </c>
      <c r="S231" s="48"/>
    </row>
    <row r="232" spans="1:19" ht="12.75" customHeight="1">
      <c r="A232" s="10">
        <v>1977</v>
      </c>
      <c r="B232" s="11">
        <v>5016</v>
      </c>
      <c r="C232" s="12">
        <v>650</v>
      </c>
      <c r="D232" s="12">
        <v>2398</v>
      </c>
      <c r="E232" s="12">
        <v>1756</v>
      </c>
      <c r="F232" s="12">
        <v>108</v>
      </c>
      <c r="G232" s="12">
        <v>104</v>
      </c>
      <c r="H232" s="16">
        <v>1.19</v>
      </c>
      <c r="I232" s="12">
        <f t="shared" si="10"/>
        <v>4908</v>
      </c>
      <c r="J232" s="14">
        <f t="shared" si="11"/>
        <v>148035</v>
      </c>
      <c r="K232" s="13">
        <f t="shared" si="9"/>
        <v>67.411202185792348</v>
      </c>
      <c r="L232" s="16">
        <f>((0.5*B$213)+SUM(B$214:B231)+(0.5*B232)) / $K$3</f>
        <v>31.093351548269581</v>
      </c>
      <c r="M232" s="16">
        <v>333.83</v>
      </c>
      <c r="N232" s="16">
        <f t="shared" si="12"/>
        <v>18.490000000000009</v>
      </c>
      <c r="O232" s="15">
        <f t="shared" si="13"/>
        <v>0.59466088663024885</v>
      </c>
      <c r="P232" s="15">
        <f t="shared" si="14"/>
        <v>0.79571659919026738</v>
      </c>
      <c r="Q232" s="15">
        <f t="shared" si="15"/>
        <v>0.5959804400977966</v>
      </c>
      <c r="R232" s="15">
        <f t="shared" si="16"/>
        <v>0.62446570709778615</v>
      </c>
      <c r="S232" s="48"/>
    </row>
    <row r="233" spans="1:19" ht="12.75" customHeight="1">
      <c r="A233" s="10">
        <v>1978</v>
      </c>
      <c r="B233" s="11">
        <v>5074</v>
      </c>
      <c r="C233" s="12">
        <v>680</v>
      </c>
      <c r="D233" s="12">
        <v>2392</v>
      </c>
      <c r="E233" s="12">
        <v>1780</v>
      </c>
      <c r="F233" s="12">
        <v>116</v>
      </c>
      <c r="G233" s="12">
        <v>106</v>
      </c>
      <c r="H233" s="16">
        <v>1.18</v>
      </c>
      <c r="I233" s="12">
        <f t="shared" si="10"/>
        <v>4958</v>
      </c>
      <c r="J233" s="14">
        <f t="shared" si="11"/>
        <v>153109</v>
      </c>
      <c r="K233" s="13">
        <f t="shared" si="9"/>
        <v>69.721766848816031</v>
      </c>
      <c r="L233" s="16">
        <f>((0.5*B$213)+SUM(B$214:B232)+(0.5*B233)) / $K$3</f>
        <v>33.39071038251366</v>
      </c>
      <c r="M233" s="16">
        <v>335.4</v>
      </c>
      <c r="N233" s="16">
        <f t="shared" si="12"/>
        <v>20.060000000000002</v>
      </c>
      <c r="O233" s="15">
        <f t="shared" si="13"/>
        <v>0.60076589477129538</v>
      </c>
      <c r="P233" s="15">
        <f t="shared" si="14"/>
        <v>0.68339345887016578</v>
      </c>
      <c r="Q233" s="15">
        <f t="shared" si="15"/>
        <v>0.66420317108414528</v>
      </c>
      <c r="R233" s="15">
        <f t="shared" si="16"/>
        <v>0.62338294334725652</v>
      </c>
      <c r="S233" s="49"/>
    </row>
    <row r="234" spans="1:19" ht="12.75" customHeight="1">
      <c r="A234" s="10">
        <v>1979</v>
      </c>
      <c r="B234" s="11">
        <v>5357</v>
      </c>
      <c r="C234" s="12">
        <v>721</v>
      </c>
      <c r="D234" s="12">
        <v>2544</v>
      </c>
      <c r="E234" s="12">
        <v>1875</v>
      </c>
      <c r="F234" s="12">
        <v>119</v>
      </c>
      <c r="G234" s="12">
        <v>98</v>
      </c>
      <c r="H234" s="16">
        <v>1.23</v>
      </c>
      <c r="I234" s="12">
        <f t="shared" si="10"/>
        <v>5238</v>
      </c>
      <c r="J234" s="14">
        <f t="shared" si="11"/>
        <v>158466</v>
      </c>
      <c r="K234" s="13">
        <f t="shared" si="9"/>
        <v>72.161202185792348</v>
      </c>
      <c r="L234" s="16">
        <f>((0.5*B$213)+SUM(B$214:B233)+(0.5*B234)) / $K$3</f>
        <v>35.76571038251366</v>
      </c>
      <c r="M234" s="16">
        <v>336.84</v>
      </c>
      <c r="N234" s="16">
        <f t="shared" si="12"/>
        <v>21.5</v>
      </c>
      <c r="O234" s="15">
        <f t="shared" si="13"/>
        <v>0.60113443211550588</v>
      </c>
      <c r="P234" s="15">
        <f t="shared" si="14"/>
        <v>0.60631578947368325</v>
      </c>
      <c r="Q234" s="15">
        <f t="shared" si="15"/>
        <v>0.6882488640335539</v>
      </c>
      <c r="R234" s="15">
        <f t="shared" si="16"/>
        <v>0.58829875269248133</v>
      </c>
      <c r="S234" s="13">
        <f t="shared" ref="S234:S269" si="17">K234-K$234</f>
        <v>0</v>
      </c>
    </row>
    <row r="235" spans="1:19" ht="12.75" customHeight="1">
      <c r="A235" s="10">
        <v>1980</v>
      </c>
      <c r="B235" s="11">
        <v>5301</v>
      </c>
      <c r="C235" s="12">
        <v>737</v>
      </c>
      <c r="D235" s="12">
        <v>2422</v>
      </c>
      <c r="E235" s="12">
        <v>1935</v>
      </c>
      <c r="F235" s="12">
        <v>120</v>
      </c>
      <c r="G235" s="12">
        <v>86</v>
      </c>
      <c r="H235" s="16">
        <v>1.19</v>
      </c>
      <c r="I235" s="12">
        <f t="shared" si="10"/>
        <v>5180</v>
      </c>
      <c r="J235" s="14">
        <f t="shared" si="11"/>
        <v>163767</v>
      </c>
      <c r="K235" s="13">
        <f t="shared" si="9"/>
        <v>74.575136612021865</v>
      </c>
      <c r="L235" s="16">
        <f>((0.5*B$213)+SUM(B$214:B234)+(0.5*B235)) / $K$3</f>
        <v>38.192395264116577</v>
      </c>
      <c r="M235" s="16">
        <v>338.75</v>
      </c>
      <c r="N235" s="16">
        <f t="shared" si="12"/>
        <v>23.410000000000025</v>
      </c>
      <c r="O235" s="15">
        <f t="shared" si="13"/>
        <v>0.61294924914004389</v>
      </c>
      <c r="P235" s="15">
        <f t="shared" si="14"/>
        <v>0.78708200412836382</v>
      </c>
      <c r="Q235" s="15">
        <f t="shared" si="15"/>
        <v>0.64545882352941208</v>
      </c>
      <c r="R235" s="15">
        <f t="shared" si="16"/>
        <v>0.62978505812052077</v>
      </c>
      <c r="S235" s="13">
        <f t="shared" si="17"/>
        <v>2.4139344262295168</v>
      </c>
    </row>
    <row r="236" spans="1:19" ht="12.75" customHeight="1">
      <c r="A236" s="10">
        <v>1981</v>
      </c>
      <c r="B236" s="11">
        <v>5138</v>
      </c>
      <c r="C236" s="12">
        <v>755</v>
      </c>
      <c r="D236" s="12">
        <v>2289</v>
      </c>
      <c r="E236" s="12">
        <v>1908</v>
      </c>
      <c r="F236" s="12">
        <v>121</v>
      </c>
      <c r="G236" s="12">
        <v>65</v>
      </c>
      <c r="H236" s="16">
        <v>1.1399999999999999</v>
      </c>
      <c r="I236" s="12">
        <f t="shared" si="10"/>
        <v>5017</v>
      </c>
      <c r="J236" s="14">
        <f t="shared" si="11"/>
        <v>168905</v>
      </c>
      <c r="K236" s="13">
        <f t="shared" si="9"/>
        <v>76.914845173041897</v>
      </c>
      <c r="L236" s="16">
        <f>((0.5*B$213)+SUM(B$214:B235)+(0.5*B236)) / $K$3</f>
        <v>40.569216757741351</v>
      </c>
      <c r="M236" s="16">
        <v>340.11</v>
      </c>
      <c r="N236" s="16">
        <f t="shared" si="12"/>
        <v>24.770000000000039</v>
      </c>
      <c r="O236" s="15">
        <f t="shared" si="13"/>
        <v>0.61056145470872247</v>
      </c>
      <c r="P236" s="15">
        <f t="shared" si="14"/>
        <v>0.57219273876808641</v>
      </c>
      <c r="Q236" s="15">
        <f t="shared" si="15"/>
        <v>0.64701419245508585</v>
      </c>
      <c r="R236" s="15">
        <f t="shared" si="16"/>
        <v>0.64399581896509583</v>
      </c>
      <c r="S236" s="13">
        <f t="shared" si="17"/>
        <v>4.7536429872495489</v>
      </c>
    </row>
    <row r="237" spans="1:19" ht="12.75" customHeight="1">
      <c r="A237" s="10">
        <v>1982</v>
      </c>
      <c r="B237" s="11">
        <v>5094</v>
      </c>
      <c r="C237" s="12">
        <v>738</v>
      </c>
      <c r="D237" s="12">
        <v>2196</v>
      </c>
      <c r="E237" s="12">
        <v>1976</v>
      </c>
      <c r="F237" s="12">
        <v>121</v>
      </c>
      <c r="G237" s="12">
        <v>64</v>
      </c>
      <c r="H237" s="16">
        <v>1.1100000000000001</v>
      </c>
      <c r="I237" s="12">
        <f t="shared" si="10"/>
        <v>4974</v>
      </c>
      <c r="J237" s="14">
        <f t="shared" si="11"/>
        <v>173999</v>
      </c>
      <c r="K237" s="13">
        <f t="shared" si="9"/>
        <v>79.234517304189438</v>
      </c>
      <c r="L237" s="16">
        <f>((0.5*B$213)+SUM(B$214:B236)+(0.5*B237)) / $K$3</f>
        <v>42.898907103825138</v>
      </c>
      <c r="M237" s="16">
        <v>341.45</v>
      </c>
      <c r="N237" s="16">
        <f t="shared" si="12"/>
        <v>26.110000000000014</v>
      </c>
      <c r="O237" s="15">
        <f t="shared" si="13"/>
        <v>0.60864021399910861</v>
      </c>
      <c r="P237" s="15">
        <f t="shared" si="14"/>
        <v>0.57518373729475125</v>
      </c>
      <c r="Q237" s="15">
        <f t="shared" si="15"/>
        <v>0.66179545059906264</v>
      </c>
      <c r="R237" s="15">
        <f t="shared" si="16"/>
        <v>0.65009056175233615</v>
      </c>
      <c r="S237" s="13">
        <f t="shared" si="17"/>
        <v>7.0733151183970904</v>
      </c>
    </row>
    <row r="238" spans="1:19" ht="12.75" customHeight="1">
      <c r="A238" s="10">
        <v>1983</v>
      </c>
      <c r="B238" s="11">
        <v>5075</v>
      </c>
      <c r="C238" s="12">
        <v>739</v>
      </c>
      <c r="D238" s="12">
        <v>2176</v>
      </c>
      <c r="E238" s="12">
        <v>1977</v>
      </c>
      <c r="F238" s="12">
        <v>125</v>
      </c>
      <c r="G238" s="12">
        <v>58</v>
      </c>
      <c r="H238" s="16">
        <v>1.08</v>
      </c>
      <c r="I238" s="12">
        <f t="shared" si="10"/>
        <v>4950</v>
      </c>
      <c r="J238" s="14">
        <f t="shared" si="11"/>
        <v>179074</v>
      </c>
      <c r="K238" s="13">
        <f t="shared" si="9"/>
        <v>81.545537340619305</v>
      </c>
      <c r="L238" s="16">
        <f>((0.5*B$213)+SUM(B$214:B237)+(0.5*B238)) / $K$3</f>
        <v>45.214253187613842</v>
      </c>
      <c r="M238" s="16">
        <v>343.05</v>
      </c>
      <c r="N238" s="16">
        <f t="shared" si="12"/>
        <v>27.710000000000036</v>
      </c>
      <c r="O238" s="15">
        <f t="shared" si="13"/>
        <v>0.61285984056883669</v>
      </c>
      <c r="P238" s="15">
        <f t="shared" si="14"/>
        <v>0.69104140033436012</v>
      </c>
      <c r="Q238" s="15">
        <f t="shared" si="15"/>
        <v>0.62430643419225484</v>
      </c>
      <c r="R238" s="15">
        <f t="shared" si="16"/>
        <v>0.64044353728580306</v>
      </c>
      <c r="S238" s="13">
        <f t="shared" si="17"/>
        <v>9.3843351548269567</v>
      </c>
    </row>
    <row r="239" spans="1:19" ht="12.75" customHeight="1">
      <c r="A239" s="10">
        <v>1984</v>
      </c>
      <c r="B239" s="11">
        <v>5258</v>
      </c>
      <c r="C239" s="12">
        <v>807</v>
      </c>
      <c r="D239" s="12">
        <v>2199</v>
      </c>
      <c r="E239" s="12">
        <v>2074</v>
      </c>
      <c r="F239" s="12">
        <v>128</v>
      </c>
      <c r="G239" s="12">
        <v>51</v>
      </c>
      <c r="H239" s="16">
        <v>1.1000000000000001</v>
      </c>
      <c r="I239" s="12">
        <f t="shared" si="10"/>
        <v>5131</v>
      </c>
      <c r="J239" s="14">
        <f t="shared" si="11"/>
        <v>184332</v>
      </c>
      <c r="K239" s="13">
        <f t="shared" si="9"/>
        <v>83.939890710382514</v>
      </c>
      <c r="L239" s="16">
        <f>((0.5*B$213)+SUM(B$214:B238)+(0.5*B239)) / $K$3</f>
        <v>47.56693989071038</v>
      </c>
      <c r="M239" s="16">
        <v>344.65</v>
      </c>
      <c r="N239" s="16">
        <f t="shared" si="12"/>
        <v>29.310000000000002</v>
      </c>
      <c r="O239" s="15">
        <f t="shared" si="13"/>
        <v>0.61618426721043118</v>
      </c>
      <c r="P239" s="15">
        <f t="shared" si="14"/>
        <v>0.68007355075968789</v>
      </c>
      <c r="Q239" s="15">
        <f t="shared" si="15"/>
        <v>0.61259554656642989</v>
      </c>
      <c r="R239" s="15">
        <f t="shared" si="16"/>
        <v>0.66430920621854772</v>
      </c>
      <c r="S239" s="13">
        <f t="shared" si="17"/>
        <v>11.778688524590166</v>
      </c>
    </row>
    <row r="240" spans="1:19" ht="12.75" customHeight="1">
      <c r="A240" s="10">
        <v>1985</v>
      </c>
      <c r="B240" s="11">
        <v>5417</v>
      </c>
      <c r="C240" s="12">
        <v>835</v>
      </c>
      <c r="D240" s="12">
        <v>2186</v>
      </c>
      <c r="E240" s="12">
        <v>2216</v>
      </c>
      <c r="F240" s="12">
        <v>131</v>
      </c>
      <c r="G240" s="12">
        <v>49</v>
      </c>
      <c r="H240" s="16">
        <v>1.1200000000000001</v>
      </c>
      <c r="I240" s="12">
        <f t="shared" si="10"/>
        <v>5286</v>
      </c>
      <c r="J240" s="14">
        <f t="shared" si="11"/>
        <v>189749</v>
      </c>
      <c r="K240" s="13">
        <f t="shared" si="9"/>
        <v>86.406648451730419</v>
      </c>
      <c r="L240" s="16">
        <f>((0.5*B$213)+SUM(B$214:B239)+(0.5*B240)) / $K$3</f>
        <v>49.997495446265937</v>
      </c>
      <c r="M240" s="16">
        <v>346.12</v>
      </c>
      <c r="N240" s="16">
        <f t="shared" si="12"/>
        <v>30.78000000000003</v>
      </c>
      <c r="O240" s="15">
        <f t="shared" si="13"/>
        <v>0.61563083761026338</v>
      </c>
      <c r="P240" s="15">
        <f t="shared" si="14"/>
        <v>0.60480000000001088</v>
      </c>
      <c r="Q240" s="15">
        <f t="shared" si="15"/>
        <v>0.63558156492474605</v>
      </c>
      <c r="R240" s="15">
        <f t="shared" si="16"/>
        <v>0.65914212229320612</v>
      </c>
      <c r="S240" s="13">
        <f t="shared" si="17"/>
        <v>14.245446265938071</v>
      </c>
    </row>
    <row r="241" spans="1:19" ht="12.75" customHeight="1">
      <c r="A241" s="10">
        <v>1986</v>
      </c>
      <c r="B241" s="11">
        <v>5583</v>
      </c>
      <c r="C241" s="12">
        <v>830</v>
      </c>
      <c r="D241" s="12">
        <v>2293</v>
      </c>
      <c r="E241" s="12">
        <v>2277</v>
      </c>
      <c r="F241" s="12">
        <v>137</v>
      </c>
      <c r="G241" s="12">
        <v>46</v>
      </c>
      <c r="H241" s="16">
        <v>1.1299999999999999</v>
      </c>
      <c r="I241" s="12">
        <f t="shared" si="10"/>
        <v>5446</v>
      </c>
      <c r="J241" s="14">
        <f t="shared" si="11"/>
        <v>195332</v>
      </c>
      <c r="K241" s="13">
        <f t="shared" si="9"/>
        <v>88.948998178506372</v>
      </c>
      <c r="L241" s="16">
        <f>((0.5*B$213)+SUM(B$214:B240)+(0.5*B241)) / $K$3</f>
        <v>52.502049180327866</v>
      </c>
      <c r="M241" s="16">
        <v>347.42</v>
      </c>
      <c r="N241" s="16">
        <f t="shared" si="12"/>
        <v>32.080000000000041</v>
      </c>
      <c r="O241" s="15">
        <f t="shared" si="13"/>
        <v>0.61102376956403037</v>
      </c>
      <c r="P241" s="15">
        <f t="shared" si="14"/>
        <v>0.51905454545455032</v>
      </c>
      <c r="Q241" s="15">
        <f t="shared" si="15"/>
        <v>0.68064536078723681</v>
      </c>
      <c r="R241" s="15">
        <f t="shared" si="16"/>
        <v>0.62469538646222633</v>
      </c>
      <c r="S241" s="13">
        <f t="shared" si="17"/>
        <v>16.787795992714024</v>
      </c>
    </row>
    <row r="242" spans="1:19" ht="12.75" customHeight="1">
      <c r="A242" s="10">
        <v>1987</v>
      </c>
      <c r="B242" s="11">
        <v>5725</v>
      </c>
      <c r="C242" s="12">
        <v>892</v>
      </c>
      <c r="D242" s="12">
        <v>2306</v>
      </c>
      <c r="E242" s="12">
        <v>2339</v>
      </c>
      <c r="F242" s="12">
        <v>143</v>
      </c>
      <c r="G242" s="12">
        <v>44</v>
      </c>
      <c r="H242" s="16">
        <v>1.1399999999999999</v>
      </c>
      <c r="I242" s="12">
        <f t="shared" si="10"/>
        <v>5581</v>
      </c>
      <c r="J242" s="14">
        <f t="shared" si="11"/>
        <v>201057</v>
      </c>
      <c r="K242" s="13">
        <f t="shared" si="9"/>
        <v>91.556010928961754</v>
      </c>
      <c r="L242" s="16">
        <f>((0.5*B$213)+SUM(B$214:B241)+(0.5*B242)) / $K$3</f>
        <v>55.076730418943534</v>
      </c>
      <c r="M242" s="16">
        <v>349.19</v>
      </c>
      <c r="N242" s="16">
        <f t="shared" si="12"/>
        <v>33.850000000000023</v>
      </c>
      <c r="O242" s="15">
        <f t="shared" si="13"/>
        <v>0.6145971219155264</v>
      </c>
      <c r="P242" s="15">
        <f t="shared" si="14"/>
        <v>0.68746374248318987</v>
      </c>
      <c r="Q242" s="15">
        <f t="shared" si="15"/>
        <v>0.65671433110899458</v>
      </c>
      <c r="R242" s="15">
        <f t="shared" si="16"/>
        <v>0.60925753561967488</v>
      </c>
      <c r="S242" s="13">
        <f t="shared" si="17"/>
        <v>19.394808743169406</v>
      </c>
    </row>
    <row r="243" spans="1:19" ht="12.75" customHeight="1">
      <c r="A243" s="10">
        <v>1988</v>
      </c>
      <c r="B243" s="11">
        <v>5936</v>
      </c>
      <c r="C243" s="12">
        <v>935</v>
      </c>
      <c r="D243" s="12">
        <v>2412</v>
      </c>
      <c r="E243" s="12">
        <v>2387</v>
      </c>
      <c r="F243" s="12">
        <v>152</v>
      </c>
      <c r="G243" s="12">
        <v>50</v>
      </c>
      <c r="H243" s="16">
        <v>1.1599999999999999</v>
      </c>
      <c r="I243" s="12">
        <f t="shared" si="10"/>
        <v>5784</v>
      </c>
      <c r="J243" s="14">
        <f t="shared" si="11"/>
        <v>206993</v>
      </c>
      <c r="K243" s="13">
        <f t="shared" si="9"/>
        <v>94.259107468123858</v>
      </c>
      <c r="L243" s="16">
        <f>((0.5*B$213)+SUM(B$214:B242)+(0.5*B243)) / $K$3</f>
        <v>57.731785063752277</v>
      </c>
      <c r="M243" s="16">
        <v>351.57</v>
      </c>
      <c r="N243" s="16">
        <f t="shared" si="12"/>
        <v>36.230000000000018</v>
      </c>
      <c r="O243" s="15">
        <f t="shared" si="13"/>
        <v>0.6275572452851027</v>
      </c>
      <c r="P243" s="15">
        <f t="shared" si="14"/>
        <v>0.89640339593516682</v>
      </c>
      <c r="Q243" s="15">
        <f t="shared" si="15"/>
        <v>0.62504241881915501</v>
      </c>
      <c r="R243" s="15">
        <f t="shared" si="16"/>
        <v>0.57929724596391274</v>
      </c>
      <c r="S243" s="13">
        <f t="shared" si="17"/>
        <v>22.09790528233151</v>
      </c>
    </row>
    <row r="244" spans="1:19" ht="12.75" customHeight="1">
      <c r="A244" s="10">
        <v>1989</v>
      </c>
      <c r="B244" s="11">
        <v>6066</v>
      </c>
      <c r="C244" s="12">
        <v>982</v>
      </c>
      <c r="D244" s="12">
        <v>2459</v>
      </c>
      <c r="E244" s="12">
        <v>2428</v>
      </c>
      <c r="F244" s="12">
        <v>156</v>
      </c>
      <c r="G244" s="12">
        <v>41</v>
      </c>
      <c r="H244" s="16">
        <v>1.1599999999999999</v>
      </c>
      <c r="I244" s="12">
        <f t="shared" si="10"/>
        <v>5910</v>
      </c>
      <c r="J244" s="14">
        <f t="shared" si="11"/>
        <v>213059</v>
      </c>
      <c r="K244" s="13">
        <f t="shared" si="9"/>
        <v>97.021402550091068</v>
      </c>
      <c r="L244" s="16">
        <f>((0.5*B$213)+SUM(B$214:B243)+(0.5*B244)) / $K$3</f>
        <v>60.464480874316941</v>
      </c>
      <c r="M244" s="16">
        <v>353.12</v>
      </c>
      <c r="N244" s="16">
        <f t="shared" si="12"/>
        <v>37.78000000000003</v>
      </c>
      <c r="O244" s="15">
        <f t="shared" si="13"/>
        <v>0.62482964301852739</v>
      </c>
      <c r="P244" s="15">
        <f t="shared" si="14"/>
        <v>0.5672054657557114</v>
      </c>
      <c r="Q244" s="15">
        <f t="shared" si="15"/>
        <v>0.60630876329495798</v>
      </c>
      <c r="R244" s="15">
        <f t="shared" si="16"/>
        <v>0.53332757145450038</v>
      </c>
      <c r="S244" s="13">
        <f t="shared" si="17"/>
        <v>24.86020036429872</v>
      </c>
    </row>
    <row r="245" spans="1:19" ht="12.75" customHeight="1">
      <c r="A245" s="10">
        <v>1990</v>
      </c>
      <c r="B245" s="11">
        <v>6074</v>
      </c>
      <c r="C245" s="12">
        <v>1026</v>
      </c>
      <c r="D245" s="12">
        <v>2492</v>
      </c>
      <c r="E245" s="12">
        <v>2359</v>
      </c>
      <c r="F245" s="12">
        <v>157</v>
      </c>
      <c r="G245" s="12">
        <v>40</v>
      </c>
      <c r="H245" s="16">
        <v>1.1399999999999999</v>
      </c>
      <c r="I245" s="12">
        <f t="shared" si="10"/>
        <v>5917</v>
      </c>
      <c r="J245" s="14">
        <f t="shared" si="11"/>
        <v>219133</v>
      </c>
      <c r="K245" s="13">
        <f t="shared" si="9"/>
        <v>99.787340619307827</v>
      </c>
      <c r="L245" s="16">
        <f>((0.5*B$213)+SUM(B$214:B244)+(0.5*B245)) / $K$3</f>
        <v>63.228597449908925</v>
      </c>
      <c r="M245" s="16">
        <v>354.39</v>
      </c>
      <c r="N245" s="16">
        <f t="shared" si="12"/>
        <v>39.050000000000011</v>
      </c>
      <c r="O245" s="15">
        <f t="shared" si="13"/>
        <v>0.61760028808066281</v>
      </c>
      <c r="P245" s="15">
        <f t="shared" si="14"/>
        <v>0.45945963756177283</v>
      </c>
      <c r="Q245" s="15">
        <f t="shared" si="15"/>
        <v>0.52932352794701054</v>
      </c>
      <c r="R245" s="15">
        <f t="shared" si="16"/>
        <v>0.52951655415171694</v>
      </c>
      <c r="S245" s="13">
        <f t="shared" si="17"/>
        <v>27.626138433515479</v>
      </c>
    </row>
    <row r="246" spans="1:19" ht="12.75" customHeight="1">
      <c r="A246" s="10">
        <v>1991</v>
      </c>
      <c r="B246" s="11">
        <v>6142</v>
      </c>
      <c r="C246" s="12">
        <v>1051</v>
      </c>
      <c r="D246" s="12">
        <v>2601</v>
      </c>
      <c r="E246" s="12">
        <v>2284</v>
      </c>
      <c r="F246" s="12">
        <v>161</v>
      </c>
      <c r="G246" s="12">
        <v>45</v>
      </c>
      <c r="H246" s="16">
        <v>1.1399999999999999</v>
      </c>
      <c r="I246" s="12">
        <f t="shared" si="10"/>
        <v>5981</v>
      </c>
      <c r="J246" s="14">
        <f t="shared" si="11"/>
        <v>225275</v>
      </c>
      <c r="K246" s="13">
        <f t="shared" si="9"/>
        <v>102.58424408014572</v>
      </c>
      <c r="L246" s="16">
        <f>((0.5*B$213)+SUM(B$214:B245)+(0.5*B246)) / $K$3</f>
        <v>66.010018214936252</v>
      </c>
      <c r="M246" s="16">
        <v>355.61</v>
      </c>
      <c r="N246" s="16">
        <f t="shared" ref="N246:N274" si="18">M246-M$213</f>
        <v>40.270000000000039</v>
      </c>
      <c r="O246" s="15">
        <f t="shared" ref="O246:O274" si="19">N246/L246</f>
        <v>0.61005891361635833</v>
      </c>
      <c r="P246" s="15">
        <f t="shared" ref="P246:P274" si="20">(N246-N245)/(L246-L245)</f>
        <v>0.43862475442044124</v>
      </c>
      <c r="Q246" s="15">
        <f t="shared" si="15"/>
        <v>0.399956526034979</v>
      </c>
      <c r="R246" s="15">
        <f t="shared" si="16"/>
        <v>0.540642114254132</v>
      </c>
      <c r="S246" s="13">
        <f t="shared" si="17"/>
        <v>30.423041894353375</v>
      </c>
    </row>
    <row r="247" spans="1:19" ht="12.75" customHeight="1">
      <c r="A247" s="10">
        <v>1992</v>
      </c>
      <c r="B247" s="11">
        <v>6078</v>
      </c>
      <c r="C247" s="12">
        <v>1085</v>
      </c>
      <c r="D247" s="12">
        <v>2499</v>
      </c>
      <c r="E247" s="12">
        <v>2290</v>
      </c>
      <c r="F247" s="12">
        <v>167</v>
      </c>
      <c r="G247" s="12">
        <v>36</v>
      </c>
      <c r="H247" s="16">
        <v>1.1100000000000001</v>
      </c>
      <c r="I247" s="12">
        <f t="shared" si="10"/>
        <v>5910</v>
      </c>
      <c r="J247" s="14">
        <f t="shared" si="11"/>
        <v>231353</v>
      </c>
      <c r="K247" s="13">
        <f t="shared" si="9"/>
        <v>105.35200364298726</v>
      </c>
      <c r="L247" s="16">
        <f>((0.5*B$213)+SUM(B$214:B246)+(0.5*B247)) / $K$3</f>
        <v>68.792349726775953</v>
      </c>
      <c r="M247" s="16">
        <v>356.45</v>
      </c>
      <c r="N247" s="16">
        <f t="shared" si="18"/>
        <v>41.110000000000014</v>
      </c>
      <c r="O247" s="15">
        <f t="shared" si="19"/>
        <v>0.59759551989832416</v>
      </c>
      <c r="P247" s="15">
        <f t="shared" si="20"/>
        <v>0.30190507364974639</v>
      </c>
      <c r="Q247" s="15">
        <f t="shared" si="15"/>
        <v>0.41133578270568033</v>
      </c>
      <c r="R247" s="15">
        <f t="shared" si="16"/>
        <v>0.55058124468726011</v>
      </c>
      <c r="S247" s="13">
        <f t="shared" si="17"/>
        <v>33.190801457194908</v>
      </c>
    </row>
    <row r="248" spans="1:19" ht="12.75" customHeight="1">
      <c r="A248" s="10">
        <v>1993</v>
      </c>
      <c r="B248" s="11">
        <v>6070</v>
      </c>
      <c r="C248" s="12">
        <v>1117</v>
      </c>
      <c r="D248" s="12">
        <v>2515</v>
      </c>
      <c r="E248" s="12">
        <v>2225</v>
      </c>
      <c r="F248" s="12">
        <v>176</v>
      </c>
      <c r="G248" s="12">
        <v>37</v>
      </c>
      <c r="H248" s="16">
        <v>1.0900000000000001</v>
      </c>
      <c r="I248" s="12">
        <f t="shared" si="10"/>
        <v>5894</v>
      </c>
      <c r="J248" s="14">
        <f t="shared" si="11"/>
        <v>237423</v>
      </c>
      <c r="K248" s="13">
        <f t="shared" si="9"/>
        <v>108.11612021857924</v>
      </c>
      <c r="L248" s="16">
        <f>((0.5*B$213)+SUM(B$214:B247)+(0.5*B248)) / $K$3</f>
        <v>71.558287795992712</v>
      </c>
      <c r="M248" s="16">
        <v>357.1</v>
      </c>
      <c r="N248" s="16">
        <f t="shared" si="18"/>
        <v>41.760000000000048</v>
      </c>
      <c r="O248" s="15">
        <f t="shared" si="19"/>
        <v>0.58358020134655353</v>
      </c>
      <c r="P248" s="15">
        <f t="shared" si="20"/>
        <v>0.23500164636155324</v>
      </c>
      <c r="Q248" s="15">
        <f t="shared" ref="Q248:Q272" si="21">(M250-M245) / (L250-L245)</f>
        <v>0.46064168855106297</v>
      </c>
      <c r="R248" s="15">
        <f t="shared" si="16"/>
        <v>0.51974639244060727</v>
      </c>
      <c r="S248" s="13">
        <f t="shared" si="17"/>
        <v>35.954918032786892</v>
      </c>
    </row>
    <row r="249" spans="1:19" ht="12.75" customHeight="1">
      <c r="A249" s="10">
        <v>1994</v>
      </c>
      <c r="B249" s="11">
        <v>6174</v>
      </c>
      <c r="C249" s="12">
        <v>1133</v>
      </c>
      <c r="D249" s="12">
        <v>2539</v>
      </c>
      <c r="E249" s="12">
        <v>2278</v>
      </c>
      <c r="F249" s="12">
        <v>186</v>
      </c>
      <c r="G249" s="12">
        <v>39</v>
      </c>
      <c r="H249" s="16">
        <v>1.0900000000000001</v>
      </c>
      <c r="I249" s="12">
        <f t="shared" si="10"/>
        <v>5989</v>
      </c>
      <c r="J249" s="14">
        <f t="shared" si="11"/>
        <v>243597</v>
      </c>
      <c r="K249" s="13">
        <f t="shared" si="9"/>
        <v>110.9275956284153</v>
      </c>
      <c r="L249" s="16">
        <f>((0.5*B$213)+SUM(B$214:B248)+(0.5*B249)) / $K$3</f>
        <v>74.346083788706736</v>
      </c>
      <c r="M249" s="16">
        <v>358.83</v>
      </c>
      <c r="N249" s="16">
        <f t="shared" si="18"/>
        <v>43.490000000000009</v>
      </c>
      <c r="O249" s="15">
        <f t="shared" si="19"/>
        <v>0.58496692473539802</v>
      </c>
      <c r="P249" s="15">
        <f t="shared" si="20"/>
        <v>0.62056190787323051</v>
      </c>
      <c r="Q249" s="15">
        <f t="shared" si="21"/>
        <v>0.49712179031110576</v>
      </c>
      <c r="R249" s="15">
        <f t="shared" si="16"/>
        <v>0.53443806398687421</v>
      </c>
      <c r="S249" s="13">
        <f t="shared" si="17"/>
        <v>38.766393442622956</v>
      </c>
    </row>
    <row r="250" spans="1:19" ht="12.75" customHeight="1">
      <c r="A250" s="10">
        <v>1995</v>
      </c>
      <c r="B250" s="11">
        <v>6305</v>
      </c>
      <c r="C250" s="12">
        <v>1151</v>
      </c>
      <c r="D250" s="12">
        <v>2560</v>
      </c>
      <c r="E250" s="12">
        <v>2359</v>
      </c>
      <c r="F250" s="12">
        <v>197</v>
      </c>
      <c r="G250" s="12">
        <v>39</v>
      </c>
      <c r="H250" s="16">
        <v>1.1000000000000001</v>
      </c>
      <c r="I250" s="12">
        <f t="shared" si="10"/>
        <v>6109</v>
      </c>
      <c r="J250" s="14">
        <f t="shared" si="11"/>
        <v>249902</v>
      </c>
      <c r="K250" s="13">
        <f t="shared" si="9"/>
        <v>113.79872495446266</v>
      </c>
      <c r="L250" s="16">
        <f>((0.5*B$213)+SUM(B$214:B249)+(0.5*B250)) / $K$3</f>
        <v>77.187386156648458</v>
      </c>
      <c r="M250" s="16">
        <v>360.82</v>
      </c>
      <c r="N250" s="16">
        <f t="shared" si="18"/>
        <v>45.480000000000018</v>
      </c>
      <c r="O250" s="15">
        <f t="shared" si="19"/>
        <v>0.58921544392888658</v>
      </c>
      <c r="P250" s="15">
        <f t="shared" si="20"/>
        <v>0.70038304351310277</v>
      </c>
      <c r="Q250" s="15">
        <f t="shared" si="21"/>
        <v>0.51053458516957473</v>
      </c>
      <c r="R250" s="15">
        <f t="shared" si="16"/>
        <v>0.53415412080686653</v>
      </c>
      <c r="S250" s="13">
        <f t="shared" si="17"/>
        <v>41.637522768670308</v>
      </c>
    </row>
    <row r="251" spans="1:19" ht="12.75" customHeight="1">
      <c r="A251" s="10">
        <v>1996</v>
      </c>
      <c r="B251" s="11">
        <v>6448</v>
      </c>
      <c r="C251" s="12">
        <v>1198</v>
      </c>
      <c r="D251" s="12">
        <v>2626</v>
      </c>
      <c r="E251" s="12">
        <v>2382</v>
      </c>
      <c r="F251" s="12">
        <v>203</v>
      </c>
      <c r="G251" s="12">
        <v>40</v>
      </c>
      <c r="H251" s="16">
        <v>1.1100000000000001</v>
      </c>
      <c r="I251" s="12">
        <f t="shared" si="10"/>
        <v>6246</v>
      </c>
      <c r="J251" s="14">
        <f t="shared" si="11"/>
        <v>256350</v>
      </c>
      <c r="K251" s="13">
        <f t="shared" si="9"/>
        <v>116.73497267759562</v>
      </c>
      <c r="L251" s="16">
        <f>((0.5*B$213)+SUM(B$214:B250)+(0.5*B251)) / $K$3</f>
        <v>80.091074681238609</v>
      </c>
      <c r="M251" s="16">
        <v>362.61</v>
      </c>
      <c r="N251" s="16">
        <f t="shared" si="18"/>
        <v>47.270000000000039</v>
      </c>
      <c r="O251" s="15">
        <f t="shared" si="19"/>
        <v>0.59020309301796736</v>
      </c>
      <c r="P251" s="15">
        <f t="shared" si="20"/>
        <v>0.6164573041637359</v>
      </c>
      <c r="Q251" s="15">
        <f t="shared" si="21"/>
        <v>0.66281833616298536</v>
      </c>
      <c r="R251" s="15">
        <f t="shared" ref="R251:R270" si="22">(M255-M245) / (L255-L245)</f>
        <v>0.52581771660072585</v>
      </c>
      <c r="S251" s="13">
        <f t="shared" si="17"/>
        <v>44.573770491803273</v>
      </c>
    </row>
    <row r="252" spans="1:19" ht="12.75" customHeight="1">
      <c r="A252" s="10">
        <v>1997</v>
      </c>
      <c r="B252" s="11">
        <v>6556</v>
      </c>
      <c r="C252" s="12">
        <v>1197</v>
      </c>
      <c r="D252" s="12">
        <v>2701</v>
      </c>
      <c r="E252" s="12">
        <v>2409</v>
      </c>
      <c r="F252" s="12">
        <v>209</v>
      </c>
      <c r="G252" s="12">
        <v>40</v>
      </c>
      <c r="H252" s="16">
        <v>1.1100000000000001</v>
      </c>
      <c r="I252" s="12">
        <f t="shared" si="10"/>
        <v>6347</v>
      </c>
      <c r="J252" s="14">
        <f t="shared" si="11"/>
        <v>262906</v>
      </c>
      <c r="K252" s="13">
        <f t="shared" si="9"/>
        <v>119.72040072859745</v>
      </c>
      <c r="L252" s="16">
        <f>((0.5*B$213)+SUM(B$214:B251)+(0.5*B252)) / $K$3</f>
        <v>83.051912568306008</v>
      </c>
      <c r="M252" s="16">
        <v>363.73</v>
      </c>
      <c r="N252" s="16">
        <f t="shared" si="18"/>
        <v>48.390000000000043</v>
      </c>
      <c r="O252" s="15">
        <f t="shared" si="19"/>
        <v>0.58264762970029993</v>
      </c>
      <c r="P252" s="15">
        <f t="shared" si="20"/>
        <v>0.37827130113811241</v>
      </c>
      <c r="Q252" s="15">
        <f t="shared" si="21"/>
        <v>0.65023796604914419</v>
      </c>
      <c r="R252" s="15">
        <f t="shared" si="22"/>
        <v>0.53271913587478548</v>
      </c>
      <c r="S252" s="13">
        <f t="shared" si="17"/>
        <v>47.559198542805106</v>
      </c>
    </row>
    <row r="253" spans="1:19" ht="12.75" customHeight="1">
      <c r="A253" s="10">
        <v>1998</v>
      </c>
      <c r="B253" s="11">
        <v>6576</v>
      </c>
      <c r="C253" s="12">
        <v>1224</v>
      </c>
      <c r="D253" s="12">
        <v>2763</v>
      </c>
      <c r="E253" s="12">
        <v>2343</v>
      </c>
      <c r="F253" s="12">
        <v>209</v>
      </c>
      <c r="G253" s="12">
        <v>36</v>
      </c>
      <c r="H253" s="16">
        <v>1.1000000000000001</v>
      </c>
      <c r="I253" s="12">
        <f t="shared" si="10"/>
        <v>6366</v>
      </c>
      <c r="J253" s="14">
        <f t="shared" si="11"/>
        <v>269482</v>
      </c>
      <c r="K253" s="13">
        <f t="shared" si="9"/>
        <v>122.71493624772313</v>
      </c>
      <c r="L253" s="16">
        <f>((0.5*B$213)+SUM(B$214:B252)+(0.5*B253)) / $K$3</f>
        <v>86.04189435336977</v>
      </c>
      <c r="M253" s="16">
        <v>366.7</v>
      </c>
      <c r="N253" s="16">
        <f t="shared" si="18"/>
        <v>51.360000000000014</v>
      </c>
      <c r="O253" s="15">
        <f t="shared" si="19"/>
        <v>0.59691851726400924</v>
      </c>
      <c r="P253" s="15">
        <f t="shared" si="20"/>
        <v>0.99331708802922847</v>
      </c>
      <c r="Q253" s="15">
        <f t="shared" si="21"/>
        <v>0.58698958971218773</v>
      </c>
      <c r="R253" s="15">
        <f t="shared" si="22"/>
        <v>0.56989267871461113</v>
      </c>
      <c r="S253" s="13">
        <f t="shared" si="17"/>
        <v>50.553734061930783</v>
      </c>
    </row>
    <row r="254" spans="1:19" ht="12.75" customHeight="1">
      <c r="A254" s="10">
        <v>1999</v>
      </c>
      <c r="B254" s="11">
        <v>6561</v>
      </c>
      <c r="C254" s="12">
        <v>1258</v>
      </c>
      <c r="D254" s="12">
        <v>2741</v>
      </c>
      <c r="E254" s="12">
        <v>2310</v>
      </c>
      <c r="F254" s="12">
        <v>217</v>
      </c>
      <c r="G254" s="12">
        <v>35</v>
      </c>
      <c r="H254" s="16">
        <v>1.08</v>
      </c>
      <c r="I254" s="12">
        <f t="shared" si="10"/>
        <v>6344</v>
      </c>
      <c r="J254" s="14">
        <f t="shared" si="11"/>
        <v>276043</v>
      </c>
      <c r="K254" s="13">
        <f t="shared" si="9"/>
        <v>125.70264116575592</v>
      </c>
      <c r="L254" s="16">
        <f>((0.5*B$213)+SUM(B$214:B253)+(0.5*B254)) / $K$3</f>
        <v>89.033014571948996</v>
      </c>
      <c r="M254" s="16">
        <v>368.38</v>
      </c>
      <c r="N254" s="16">
        <f t="shared" si="18"/>
        <v>53.04000000000002</v>
      </c>
      <c r="O254" s="15">
        <f t="shared" si="19"/>
        <v>0.59573406848015409</v>
      </c>
      <c r="P254" s="15">
        <f t="shared" si="20"/>
        <v>0.5616624800182729</v>
      </c>
      <c r="Q254" s="15">
        <f t="shared" si="21"/>
        <v>0.56597767135497523</v>
      </c>
      <c r="R254" s="15">
        <f t="shared" si="22"/>
        <v>0.62254900474508401</v>
      </c>
      <c r="S254" s="13">
        <f t="shared" si="17"/>
        <v>53.541438979963573</v>
      </c>
    </row>
    <row r="255" spans="1:19" ht="12.75" customHeight="1">
      <c r="A255" s="10">
        <v>2000</v>
      </c>
      <c r="B255" s="11">
        <v>6733</v>
      </c>
      <c r="C255" s="12">
        <v>1289</v>
      </c>
      <c r="D255" s="12">
        <v>2845</v>
      </c>
      <c r="E255" s="12">
        <v>2327</v>
      </c>
      <c r="F255" s="12">
        <v>226</v>
      </c>
      <c r="G255" s="12">
        <v>46</v>
      </c>
      <c r="H255" s="16">
        <v>1.1000000000000001</v>
      </c>
      <c r="I255" s="12">
        <f t="shared" si="10"/>
        <v>6507</v>
      </c>
      <c r="J255" s="14">
        <f t="shared" si="11"/>
        <v>282776</v>
      </c>
      <c r="K255" s="13">
        <f t="shared" si="9"/>
        <v>128.76867030965391</v>
      </c>
      <c r="L255" s="16">
        <f>((0.5*B$213)+SUM(B$214:B254)+(0.5*B255)) / $K$3</f>
        <v>92.059881602914388</v>
      </c>
      <c r="M255" s="16">
        <v>369.55</v>
      </c>
      <c r="N255" s="16">
        <f t="shared" si="18"/>
        <v>54.210000000000036</v>
      </c>
      <c r="O255" s="15">
        <f t="shared" si="19"/>
        <v>0.58885585182290612</v>
      </c>
      <c r="P255" s="15">
        <f t="shared" si="20"/>
        <v>0.38653828794945616</v>
      </c>
      <c r="Q255" s="15">
        <f t="shared" si="21"/>
        <v>0.62531456854910539</v>
      </c>
      <c r="R255" s="15">
        <f t="shared" si="22"/>
        <v>0.60894563096712906</v>
      </c>
      <c r="S255" s="13">
        <f t="shared" si="17"/>
        <v>56.607468123861565</v>
      </c>
    </row>
    <row r="256" spans="1:19" ht="12.75" customHeight="1">
      <c r="A256" s="10">
        <v>2001</v>
      </c>
      <c r="B256" s="11">
        <v>6893</v>
      </c>
      <c r="C256" s="12">
        <v>1316</v>
      </c>
      <c r="D256" s="12">
        <v>2848</v>
      </c>
      <c r="E256" s="12">
        <v>2445</v>
      </c>
      <c r="F256" s="12">
        <v>237</v>
      </c>
      <c r="G256" s="12">
        <v>47</v>
      </c>
      <c r="H256" s="16">
        <v>1.1100000000000001</v>
      </c>
      <c r="I256" s="12">
        <f t="shared" si="10"/>
        <v>6656</v>
      </c>
      <c r="J256" s="14">
        <f t="shared" si="11"/>
        <v>289669</v>
      </c>
      <c r="K256" s="13">
        <f t="shared" si="9"/>
        <v>131.9075591985428</v>
      </c>
      <c r="L256" s="16">
        <f>((0.5*B$213)+SUM(B$214:B255)+(0.5*B256)) / $K$3</f>
        <v>95.162340619307827</v>
      </c>
      <c r="M256" s="16">
        <v>371.14</v>
      </c>
      <c r="N256" s="16">
        <f t="shared" si="18"/>
        <v>55.800000000000011</v>
      </c>
      <c r="O256" s="15">
        <f t="shared" si="19"/>
        <v>0.58636640962022057</v>
      </c>
      <c r="P256" s="15">
        <f t="shared" si="20"/>
        <v>0.51249669749008497</v>
      </c>
      <c r="Q256" s="15">
        <f t="shared" si="21"/>
        <v>0.58505138039055138</v>
      </c>
      <c r="R256" s="15">
        <f t="shared" si="22"/>
        <v>0.60359112861766673</v>
      </c>
      <c r="S256" s="13">
        <f t="shared" si="17"/>
        <v>59.746357012750451</v>
      </c>
    </row>
    <row r="257" spans="1:19" ht="12.75" customHeight="1">
      <c r="A257" s="10">
        <v>2002</v>
      </c>
      <c r="B257" s="11">
        <v>6994</v>
      </c>
      <c r="C257" s="12">
        <v>1342</v>
      </c>
      <c r="D257" s="12">
        <v>2832</v>
      </c>
      <c r="E257" s="12">
        <v>2518</v>
      </c>
      <c r="F257" s="12">
        <v>252</v>
      </c>
      <c r="G257" s="12">
        <v>49</v>
      </c>
      <c r="H257" s="16">
        <v>1.1100000000000001</v>
      </c>
      <c r="I257" s="12">
        <f t="shared" si="10"/>
        <v>6741</v>
      </c>
      <c r="J257" s="14">
        <f t="shared" si="11"/>
        <v>296663</v>
      </c>
      <c r="K257" s="13">
        <f t="shared" si="9"/>
        <v>135.0924408014572</v>
      </c>
      <c r="L257" s="16">
        <f>((0.5*B$213)+SUM(B$214:B256)+(0.5*B257)) / $K$3</f>
        <v>98.32422586520947</v>
      </c>
      <c r="M257" s="16">
        <v>373.28</v>
      </c>
      <c r="N257" s="16">
        <f t="shared" si="18"/>
        <v>57.94</v>
      </c>
      <c r="O257" s="15">
        <f t="shared" si="19"/>
        <v>0.58927491663579101</v>
      </c>
      <c r="P257" s="15">
        <f t="shared" si="20"/>
        <v>0.67681140635125847</v>
      </c>
      <c r="Q257" s="15">
        <f t="shared" si="21"/>
        <v>0.57105496756572105</v>
      </c>
      <c r="R257" s="15">
        <f t="shared" si="22"/>
        <v>0.59775971551942997</v>
      </c>
      <c r="S257" s="13">
        <f t="shared" si="17"/>
        <v>62.931238615664853</v>
      </c>
    </row>
    <row r="258" spans="1:19" ht="12.75" customHeight="1">
      <c r="A258" s="10">
        <v>2003</v>
      </c>
      <c r="B258" s="11">
        <v>7376</v>
      </c>
      <c r="C258" s="12">
        <v>1397</v>
      </c>
      <c r="D258" s="12">
        <v>2958</v>
      </c>
      <c r="E258" s="12">
        <v>2695</v>
      </c>
      <c r="F258" s="12">
        <v>276</v>
      </c>
      <c r="G258" s="12">
        <v>48</v>
      </c>
      <c r="H258" s="16">
        <v>1.1599999999999999</v>
      </c>
      <c r="I258" s="12">
        <f t="shared" si="10"/>
        <v>7098</v>
      </c>
      <c r="J258" s="14">
        <f t="shared" si="11"/>
        <v>304039</v>
      </c>
      <c r="K258" s="13">
        <f t="shared" si="9"/>
        <v>138.45127504553733</v>
      </c>
      <c r="L258" s="16">
        <f>((0.5*B$213)+SUM(B$214:B257)+(0.5*B258)) / $K$3</f>
        <v>101.59608378870674</v>
      </c>
      <c r="M258" s="16">
        <v>375.8</v>
      </c>
      <c r="N258" s="16">
        <f t="shared" si="18"/>
        <v>60.460000000000036</v>
      </c>
      <c r="O258" s="15">
        <f t="shared" si="19"/>
        <v>0.59510167858183405</v>
      </c>
      <c r="P258" s="15">
        <f t="shared" si="20"/>
        <v>0.77020459290189136</v>
      </c>
      <c r="Q258" s="15">
        <f t="shared" si="21"/>
        <v>0.61848956544437883</v>
      </c>
      <c r="R258" s="15">
        <f t="shared" si="22"/>
        <v>0.60524377090961567</v>
      </c>
      <c r="S258" s="13">
        <f t="shared" si="17"/>
        <v>66.290072859744981</v>
      </c>
    </row>
    <row r="259" spans="1:19" ht="12.75" customHeight="1">
      <c r="A259" s="10">
        <v>2004</v>
      </c>
      <c r="B259" s="11">
        <v>7743</v>
      </c>
      <c r="C259" s="12">
        <v>1443</v>
      </c>
      <c r="D259" s="12">
        <v>3043</v>
      </c>
      <c r="E259" s="12">
        <v>2906</v>
      </c>
      <c r="F259" s="12">
        <v>298</v>
      </c>
      <c r="G259" s="12">
        <v>54</v>
      </c>
      <c r="H259" s="16">
        <v>1.2</v>
      </c>
      <c r="I259" s="12">
        <f t="shared" si="10"/>
        <v>7446</v>
      </c>
      <c r="J259" s="14">
        <f t="shared" si="11"/>
        <v>311782</v>
      </c>
      <c r="K259" s="13">
        <f t="shared" si="9"/>
        <v>141.97723132969034</v>
      </c>
      <c r="L259" s="16">
        <f>((0.5*B$213)+SUM(B$214:B258)+(0.5*B259)) / $K$3</f>
        <v>105.03847905282332</v>
      </c>
      <c r="M259" s="16">
        <v>377.52</v>
      </c>
      <c r="N259" s="16">
        <f t="shared" si="18"/>
        <v>62.180000000000007</v>
      </c>
      <c r="O259" s="15">
        <f t="shared" si="19"/>
        <v>0.59197353732368874</v>
      </c>
      <c r="P259" s="15">
        <f t="shared" si="20"/>
        <v>0.49965209339241035</v>
      </c>
      <c r="Q259" s="15">
        <f t="shared" si="21"/>
        <v>0.62560955268139584</v>
      </c>
      <c r="R259" s="15">
        <f t="shared" si="22"/>
        <v>0.55444914971211889</v>
      </c>
      <c r="S259" s="13">
        <f t="shared" si="17"/>
        <v>69.816029143897993</v>
      </c>
    </row>
    <row r="260" spans="1:19" ht="12.75" customHeight="1">
      <c r="A260" s="10">
        <v>2005</v>
      </c>
      <c r="B260" s="11">
        <v>8042</v>
      </c>
      <c r="C260" s="12">
        <v>1485</v>
      </c>
      <c r="D260" s="12">
        <v>3068</v>
      </c>
      <c r="E260" s="12">
        <v>3108</v>
      </c>
      <c r="F260" s="12">
        <v>320</v>
      </c>
      <c r="G260" s="12">
        <v>60</v>
      </c>
      <c r="H260" s="16">
        <v>1.23</v>
      </c>
      <c r="I260" s="12">
        <f t="shared" si="10"/>
        <v>7721</v>
      </c>
      <c r="J260" s="14">
        <f t="shared" si="11"/>
        <v>319824</v>
      </c>
      <c r="K260" s="13">
        <f t="shared" si="9"/>
        <v>145.63934426229508</v>
      </c>
      <c r="L260" s="16">
        <f>((0.5*B$213)+SUM(B$214:B259)+(0.5*B260)) / $K$3</f>
        <v>108.63251366120218</v>
      </c>
      <c r="M260" s="16">
        <v>379.8</v>
      </c>
      <c r="N260" s="16">
        <f t="shared" si="18"/>
        <v>64.460000000000036</v>
      </c>
      <c r="O260" s="15">
        <f t="shared" si="19"/>
        <v>0.59337667727209886</v>
      </c>
      <c r="P260" s="15">
        <f t="shared" si="20"/>
        <v>0.63438454228699093</v>
      </c>
      <c r="Q260" s="15">
        <f t="shared" si="21"/>
        <v>0.58809188314584115</v>
      </c>
      <c r="R260" s="15">
        <f t="shared" si="22"/>
        <v>0.54311976630963998</v>
      </c>
      <c r="S260" s="13">
        <f t="shared" si="17"/>
        <v>73.478142076502735</v>
      </c>
    </row>
    <row r="261" spans="1:19" ht="12.75" customHeight="1">
      <c r="A261" s="10">
        <v>2006</v>
      </c>
      <c r="B261" s="11">
        <v>8336</v>
      </c>
      <c r="C261" s="12">
        <v>1534</v>
      </c>
      <c r="D261" s="12">
        <v>3091</v>
      </c>
      <c r="E261" s="12">
        <v>3293</v>
      </c>
      <c r="F261" s="12">
        <v>356</v>
      </c>
      <c r="G261" s="12">
        <v>62</v>
      </c>
      <c r="H261" s="16">
        <v>1.26</v>
      </c>
      <c r="I261" s="12">
        <f t="shared" si="10"/>
        <v>7980</v>
      </c>
      <c r="J261" s="14">
        <f t="shared" si="11"/>
        <v>328160</v>
      </c>
      <c r="K261" s="13">
        <f t="shared" si="9"/>
        <v>149.43533697632057</v>
      </c>
      <c r="L261" s="16">
        <f>((0.5*B$213)+SUM(B$214:B260)+(0.5*B261)) / $K$3</f>
        <v>112.3615664845173</v>
      </c>
      <c r="M261" s="16">
        <v>381.9</v>
      </c>
      <c r="N261" s="16">
        <f t="shared" si="18"/>
        <v>66.56</v>
      </c>
      <c r="O261" s="15">
        <f t="shared" si="19"/>
        <v>0.59237337180744576</v>
      </c>
      <c r="P261" s="15">
        <f t="shared" si="20"/>
        <v>0.56314568323359737</v>
      </c>
      <c r="Q261" s="15">
        <f t="shared" si="21"/>
        <v>0.52876658476658522</v>
      </c>
      <c r="R261" s="15">
        <f t="shared" si="22"/>
        <v>0.56360598053991251</v>
      </c>
      <c r="S261" s="13">
        <f t="shared" si="17"/>
        <v>77.274134790528223</v>
      </c>
    </row>
    <row r="262" spans="1:19" ht="12.75" customHeight="1">
      <c r="A262" s="10">
        <v>2007</v>
      </c>
      <c r="B262" s="11">
        <v>8503</v>
      </c>
      <c r="C262" s="12">
        <v>1562</v>
      </c>
      <c r="D262" s="12">
        <v>3071</v>
      </c>
      <c r="E262" s="12">
        <v>3422</v>
      </c>
      <c r="F262" s="12">
        <v>382</v>
      </c>
      <c r="G262" s="12">
        <v>66</v>
      </c>
      <c r="H262" s="16">
        <v>1.27</v>
      </c>
      <c r="I262" s="12">
        <f t="shared" si="10"/>
        <v>8121</v>
      </c>
      <c r="J262" s="14">
        <f t="shared" si="11"/>
        <v>336663</v>
      </c>
      <c r="K262" s="13">
        <f t="shared" ref="K262:K274" si="23">J262/$K$3</f>
        <v>153.30737704918033</v>
      </c>
      <c r="L262" s="16">
        <f>((0.5*B$213)+SUM(B$214:B261)+(0.5*B262)) / $K$3</f>
        <v>116.19558287795992</v>
      </c>
      <c r="M262" s="16">
        <v>383.79</v>
      </c>
      <c r="N262" s="16">
        <f t="shared" si="18"/>
        <v>68.450000000000045</v>
      </c>
      <c r="O262" s="15">
        <f t="shared" si="19"/>
        <v>0.58909296123496357</v>
      </c>
      <c r="P262" s="15">
        <f t="shared" si="20"/>
        <v>0.49295563869589565</v>
      </c>
      <c r="Q262" s="15">
        <f t="shared" si="21"/>
        <v>0.51967332903503249</v>
      </c>
      <c r="R262" s="15">
        <f t="shared" si="22"/>
        <v>0.55065788025870166</v>
      </c>
      <c r="S262" s="13">
        <f t="shared" si="17"/>
        <v>81.146174863387984</v>
      </c>
    </row>
    <row r="263" spans="1:19" ht="12.75" customHeight="1">
      <c r="A263" s="10">
        <v>2008</v>
      </c>
      <c r="B263" s="11">
        <v>8776</v>
      </c>
      <c r="C263" s="12">
        <v>1630</v>
      </c>
      <c r="D263" s="12">
        <v>3103</v>
      </c>
      <c r="E263" s="12">
        <v>3587</v>
      </c>
      <c r="F263" s="12">
        <v>388</v>
      </c>
      <c r="G263" s="12">
        <v>69</v>
      </c>
      <c r="H263" s="16">
        <v>1.3</v>
      </c>
      <c r="I263" s="12">
        <f t="shared" ref="I263:I269" si="24">C263+D263+E263+G263</f>
        <v>8389</v>
      </c>
      <c r="J263" s="14">
        <f t="shared" ref="J263:J274" si="25">B263+J262</f>
        <v>345439</v>
      </c>
      <c r="K263" s="13">
        <f t="shared" si="23"/>
        <v>157.30373406193078</v>
      </c>
      <c r="L263" s="16">
        <f>((0.5*B$213)+SUM(B$214:B262)+(0.5*B263)) / $K$3</f>
        <v>120.12978142076503</v>
      </c>
      <c r="M263" s="16">
        <v>385.6</v>
      </c>
      <c r="N263" s="16">
        <f t="shared" si="18"/>
        <v>70.260000000000048</v>
      </c>
      <c r="O263" s="15">
        <f t="shared" si="19"/>
        <v>0.58486745891851977</v>
      </c>
      <c r="P263" s="15">
        <f t="shared" si="20"/>
        <v>0.46006829098906177</v>
      </c>
      <c r="Q263" s="15">
        <f t="shared" si="21"/>
        <v>0.51704314987061872</v>
      </c>
      <c r="R263" s="15">
        <f t="shared" si="22"/>
        <v>0.53497225758697375</v>
      </c>
      <c r="S263" s="13">
        <f t="shared" si="17"/>
        <v>85.142531876138435</v>
      </c>
    </row>
    <row r="264" spans="1:19" ht="12.75" customHeight="1">
      <c r="A264" s="10">
        <v>2009</v>
      </c>
      <c r="B264" s="11">
        <v>8697</v>
      </c>
      <c r="C264" s="12">
        <v>1584</v>
      </c>
      <c r="D264" s="12">
        <v>3042</v>
      </c>
      <c r="E264" s="12">
        <v>3590</v>
      </c>
      <c r="F264" s="12">
        <v>415</v>
      </c>
      <c r="G264" s="12">
        <v>66</v>
      </c>
      <c r="H264" s="16">
        <v>1.27</v>
      </c>
      <c r="I264" s="12">
        <f t="shared" si="24"/>
        <v>8282</v>
      </c>
      <c r="J264" s="14">
        <f t="shared" si="25"/>
        <v>354136</v>
      </c>
      <c r="K264" s="13">
        <f t="shared" si="23"/>
        <v>161.264116575592</v>
      </c>
      <c r="L264" s="16">
        <f>((0.5*B$213)+SUM(B$214:B263)+(0.5*B264)) / $K$3</f>
        <v>124.10815118397086</v>
      </c>
      <c r="M264" s="16">
        <v>387.43</v>
      </c>
      <c r="N264" s="16">
        <f t="shared" si="18"/>
        <v>72.090000000000032</v>
      </c>
      <c r="O264" s="15">
        <f t="shared" si="19"/>
        <v>0.58086434542996224</v>
      </c>
      <c r="P264" s="15">
        <f t="shared" si="20"/>
        <v>0.45998740914553427</v>
      </c>
      <c r="Q264" s="15">
        <f t="shared" si="21"/>
        <v>0.4863538791781663</v>
      </c>
      <c r="R264" s="15">
        <f t="shared" si="22"/>
        <v>0.52314870279561387</v>
      </c>
      <c r="S264" s="13">
        <f t="shared" si="17"/>
        <v>89.102914389799651</v>
      </c>
    </row>
    <row r="265" spans="1:19" ht="12.75" customHeight="1">
      <c r="A265" s="10">
        <v>2010</v>
      </c>
      <c r="B265" s="11">
        <v>9128</v>
      </c>
      <c r="C265" s="12">
        <v>1696</v>
      </c>
      <c r="D265" s="12">
        <v>3107</v>
      </c>
      <c r="E265" s="12">
        <v>3812</v>
      </c>
      <c r="F265" s="12">
        <v>446</v>
      </c>
      <c r="G265" s="12">
        <v>67</v>
      </c>
      <c r="H265" s="16">
        <v>1.32</v>
      </c>
      <c r="I265" s="12">
        <f t="shared" si="24"/>
        <v>8682</v>
      </c>
      <c r="J265" s="14">
        <f t="shared" si="25"/>
        <v>363264</v>
      </c>
      <c r="K265" s="13">
        <f t="shared" si="23"/>
        <v>165.4207650273224</v>
      </c>
      <c r="L265" s="16">
        <f>((0.5*B$213)+SUM(B$214:B264)+(0.5*B265)) / $K$3</f>
        <v>128.16666666666666</v>
      </c>
      <c r="M265" s="16">
        <v>389.9</v>
      </c>
      <c r="N265" s="16">
        <f t="shared" si="18"/>
        <v>74.56</v>
      </c>
      <c r="O265" s="15">
        <f t="shared" si="19"/>
        <v>0.58174252275682714</v>
      </c>
      <c r="P265" s="15">
        <f t="shared" si="20"/>
        <v>0.60859691444599773</v>
      </c>
      <c r="Q265" s="15">
        <f t="shared" si="21"/>
        <v>0.48884227296866678</v>
      </c>
      <c r="R265" s="15">
        <f t="shared" si="22"/>
        <v>0.52002106914714785</v>
      </c>
      <c r="S265" s="13">
        <f t="shared" si="17"/>
        <v>93.259562841530055</v>
      </c>
    </row>
    <row r="266" spans="1:19" ht="12.75" customHeight="1">
      <c r="A266" s="10">
        <v>2011</v>
      </c>
      <c r="B266" s="11">
        <v>9503</v>
      </c>
      <c r="C266" s="12">
        <v>1756</v>
      </c>
      <c r="D266" s="12">
        <v>3134</v>
      </c>
      <c r="E266" s="12">
        <v>4055</v>
      </c>
      <c r="F266" s="12">
        <v>494</v>
      </c>
      <c r="G266" s="12">
        <v>64</v>
      </c>
      <c r="H266" s="16">
        <v>1.36</v>
      </c>
      <c r="I266" s="12">
        <f t="shared" si="24"/>
        <v>9009</v>
      </c>
      <c r="J266" s="14">
        <f t="shared" si="25"/>
        <v>372767</v>
      </c>
      <c r="K266" s="13">
        <f t="shared" si="23"/>
        <v>169.74817850637524</v>
      </c>
      <c r="L266" s="16">
        <f>((0.5*B$213)+SUM(B$214:B265)+(0.5*B266)) / $K$3</f>
        <v>132.40869763205828</v>
      </c>
      <c r="M266" s="16">
        <v>391.65</v>
      </c>
      <c r="N266" s="16">
        <f t="shared" si="18"/>
        <v>76.31</v>
      </c>
      <c r="O266" s="15">
        <f t="shared" si="19"/>
        <v>0.57632165684502679</v>
      </c>
      <c r="P266" s="15">
        <f t="shared" si="20"/>
        <v>0.41253824271375672</v>
      </c>
      <c r="Q266" s="15">
        <f t="shared" si="21"/>
        <v>0.51820769089474772</v>
      </c>
      <c r="R266" s="15">
        <f t="shared" si="22"/>
        <v>0.50653855645678691</v>
      </c>
      <c r="S266" s="13">
        <f t="shared" si="17"/>
        <v>97.586976320582892</v>
      </c>
    </row>
    <row r="267" spans="1:19" ht="12.75" customHeight="1">
      <c r="A267" s="10">
        <v>2012</v>
      </c>
      <c r="B267" s="11">
        <v>9673</v>
      </c>
      <c r="C267" s="12">
        <v>1783</v>
      </c>
      <c r="D267" s="12">
        <v>3200</v>
      </c>
      <c r="E267" s="12">
        <v>4106</v>
      </c>
      <c r="F267" s="12">
        <v>519</v>
      </c>
      <c r="G267" s="12">
        <v>65</v>
      </c>
      <c r="H267" s="16">
        <v>1.36</v>
      </c>
      <c r="I267" s="12">
        <f t="shared" si="24"/>
        <v>9154</v>
      </c>
      <c r="J267" s="14">
        <f t="shared" si="25"/>
        <v>382440</v>
      </c>
      <c r="K267" s="13">
        <f t="shared" si="23"/>
        <v>174.15300546448088</v>
      </c>
      <c r="L267" s="16">
        <f>((0.5*B$213)+SUM(B$214:B266)+(0.5*B267)) / $K$3</f>
        <v>136.77481785063753</v>
      </c>
      <c r="M267" s="16">
        <v>393.85</v>
      </c>
      <c r="N267" s="16">
        <f t="shared" si="18"/>
        <v>78.510000000000048</v>
      </c>
      <c r="O267" s="15">
        <f t="shared" si="19"/>
        <v>0.57400917240288685</v>
      </c>
      <c r="P267" s="15">
        <f t="shared" si="20"/>
        <v>0.50387984981227352</v>
      </c>
      <c r="Q267" s="15">
        <f t="shared" si="21"/>
        <v>0.52032859586509728</v>
      </c>
      <c r="R267" s="15">
        <f t="shared" si="22"/>
        <v>0.52848398668519592</v>
      </c>
      <c r="S267" s="13">
        <f t="shared" si="17"/>
        <v>101.99180327868854</v>
      </c>
    </row>
    <row r="268" spans="1:19" ht="12.75" customHeight="1">
      <c r="A268" s="10">
        <v>2013</v>
      </c>
      <c r="B268" s="11">
        <v>9773</v>
      </c>
      <c r="C268" s="12">
        <v>1806</v>
      </c>
      <c r="D268" s="12">
        <v>3220</v>
      </c>
      <c r="E268" s="12">
        <v>4126</v>
      </c>
      <c r="F268" s="12">
        <v>554</v>
      </c>
      <c r="G268" s="12">
        <v>68</v>
      </c>
      <c r="H268" s="16">
        <v>1.36</v>
      </c>
      <c r="I268" s="12">
        <f t="shared" si="24"/>
        <v>9220</v>
      </c>
      <c r="J268" s="14">
        <f t="shared" si="25"/>
        <v>392213</v>
      </c>
      <c r="K268" s="13">
        <f t="shared" si="23"/>
        <v>178.60336976320582</v>
      </c>
      <c r="L268" s="16">
        <f>((0.5*B$213)+SUM(B$214:B267)+(0.5*B268)) / $K$3</f>
        <v>141.20241347905284</v>
      </c>
      <c r="M268" s="16">
        <v>396.52</v>
      </c>
      <c r="N268" s="16">
        <f t="shared" si="18"/>
        <v>81.180000000000007</v>
      </c>
      <c r="O268" s="15">
        <f t="shared" si="19"/>
        <v>0.57491935158773289</v>
      </c>
      <c r="P268" s="15">
        <f t="shared" si="20"/>
        <v>0.60303609996913565</v>
      </c>
      <c r="Q268" s="15">
        <f t="shared" si="21"/>
        <v>0.4972041139732159</v>
      </c>
      <c r="R268" s="15">
        <f t="shared" si="22"/>
        <v>0.52973709731267971</v>
      </c>
      <c r="S268" s="13">
        <f t="shared" si="17"/>
        <v>106.44216757741347</v>
      </c>
    </row>
    <row r="269" spans="1:19" ht="12.75" customHeight="1">
      <c r="A269" s="10">
        <v>2014</v>
      </c>
      <c r="B269" s="11">
        <v>9855</v>
      </c>
      <c r="C269" s="12">
        <v>1823</v>
      </c>
      <c r="D269" s="12">
        <v>3280</v>
      </c>
      <c r="E269" s="12">
        <v>4117</v>
      </c>
      <c r="F269" s="12">
        <v>568</v>
      </c>
      <c r="G269" s="12">
        <v>68</v>
      </c>
      <c r="H269" s="16">
        <v>1.36</v>
      </c>
      <c r="I269" s="12">
        <f t="shared" si="24"/>
        <v>9288</v>
      </c>
      <c r="J269" s="14">
        <f t="shared" si="25"/>
        <v>402068</v>
      </c>
      <c r="K269" s="13">
        <f t="shared" si="23"/>
        <v>183.09107468123861</v>
      </c>
      <c r="L269" s="16">
        <f>((0.5*B$213)+SUM(B$214:B268)+(0.5*B269)) / $K$3</f>
        <v>145.67144808743168</v>
      </c>
      <c r="M269" s="16">
        <v>398.65</v>
      </c>
      <c r="N269" s="16">
        <f t="shared" si="18"/>
        <v>83.31</v>
      </c>
      <c r="O269" s="15">
        <f t="shared" si="19"/>
        <v>0.57190342441023534</v>
      </c>
      <c r="P269" s="15">
        <f t="shared" si="20"/>
        <v>0.47661300183411587</v>
      </c>
      <c r="Q269" s="15">
        <f t="shared" si="21"/>
        <v>0.5664861542244225</v>
      </c>
      <c r="R269" s="15">
        <f t="shared" si="22"/>
        <v>0.52523604791918743</v>
      </c>
      <c r="S269" s="13">
        <f t="shared" si="17"/>
        <v>110.92987249544626</v>
      </c>
    </row>
    <row r="270" spans="1:19" ht="12.75" customHeight="1">
      <c r="A270" s="17">
        <v>2015</v>
      </c>
      <c r="B270" s="11">
        <v>9813</v>
      </c>
      <c r="C270" s="18" t="s">
        <v>41</v>
      </c>
      <c r="D270" s="12"/>
      <c r="E270" s="12"/>
      <c r="F270" s="12"/>
      <c r="G270" s="12"/>
      <c r="H270" s="12"/>
      <c r="I270" s="12">
        <v>9221</v>
      </c>
      <c r="J270" s="14">
        <f t="shared" si="25"/>
        <v>411881</v>
      </c>
      <c r="K270" s="13">
        <f t="shared" si="23"/>
        <v>187.55965391621129</v>
      </c>
      <c r="L270" s="16">
        <f>((0.5*B$213)+SUM(B$214:B269)+(0.5*B270)) / $K$3</f>
        <v>150.14959016393442</v>
      </c>
      <c r="M270" s="16">
        <v>400.83</v>
      </c>
      <c r="N270" s="16">
        <f t="shared" si="18"/>
        <v>85.490000000000009</v>
      </c>
      <c r="O270" s="15">
        <f t="shared" si="19"/>
        <v>0.56936552345338676</v>
      </c>
      <c r="P270" s="15">
        <f t="shared" si="20"/>
        <v>0.48680902989627944</v>
      </c>
      <c r="Q270" s="15">
        <f t="shared" si="21"/>
        <v>0.56733220094185133</v>
      </c>
      <c r="R270" s="15">
        <f t="shared" si="22"/>
        <v>0.54156504054602306</v>
      </c>
    </row>
    <row r="271" spans="1:19" ht="12.75" customHeight="1">
      <c r="A271" s="17">
        <v>2016</v>
      </c>
      <c r="B271" s="11">
        <v>9880</v>
      </c>
      <c r="C271" s="18" t="s">
        <v>41</v>
      </c>
      <c r="D271" s="12"/>
      <c r="E271" s="12"/>
      <c r="F271" s="12"/>
      <c r="G271" s="12"/>
      <c r="H271" s="12"/>
      <c r="I271" s="12">
        <v>9262</v>
      </c>
      <c r="J271" s="14">
        <f t="shared" si="25"/>
        <v>421761</v>
      </c>
      <c r="K271" s="13">
        <f t="shared" si="23"/>
        <v>192.05874316939889</v>
      </c>
      <c r="L271" s="16">
        <f>((0.5*B$213)+SUM(B$214:B270)+(0.5*B271)) / $K$3</f>
        <v>154.63342440801458</v>
      </c>
      <c r="M271" s="16">
        <v>404.24</v>
      </c>
      <c r="N271" s="16">
        <f t="shared" si="18"/>
        <v>88.900000000000034</v>
      </c>
      <c r="O271" s="15">
        <f t="shared" si="19"/>
        <v>0.57490804682323515</v>
      </c>
      <c r="P271" s="15">
        <f t="shared" si="20"/>
        <v>0.76050982582643945</v>
      </c>
      <c r="Q271" s="15">
        <f t="shared" si="21"/>
        <v>0.53179960647797786</v>
      </c>
      <c r="R271" s="15"/>
    </row>
    <row r="272" spans="1:19" ht="12.75" customHeight="1">
      <c r="A272" s="17">
        <v>2017</v>
      </c>
      <c r="B272" s="11">
        <v>10002</v>
      </c>
      <c r="C272" s="18" t="s">
        <v>41</v>
      </c>
      <c r="D272" s="12"/>
      <c r="E272" s="12"/>
      <c r="F272" s="12"/>
      <c r="G272" s="12"/>
      <c r="H272" s="12"/>
      <c r="I272" s="12">
        <v>9359</v>
      </c>
      <c r="J272" s="14">
        <f t="shared" si="25"/>
        <v>431763</v>
      </c>
      <c r="K272" s="13">
        <f t="shared" si="23"/>
        <v>196.61338797814207</v>
      </c>
      <c r="L272" s="16">
        <f>((0.5*B$213)+SUM(B$214:B271)+(0.5*B272)) / $K$3</f>
        <v>159.16029143897995</v>
      </c>
      <c r="M272" s="16">
        <v>406.55</v>
      </c>
      <c r="N272" s="16">
        <f t="shared" si="18"/>
        <v>91.210000000000036</v>
      </c>
      <c r="O272" s="15">
        <f t="shared" si="19"/>
        <v>0.57307007404525145</v>
      </c>
      <c r="P272" s="15">
        <f t="shared" si="20"/>
        <v>0.51028669147973249</v>
      </c>
      <c r="Q272" s="15">
        <f t="shared" si="21"/>
        <v>0.5616750157482685</v>
      </c>
      <c r="R272" s="15"/>
    </row>
    <row r="273" spans="1:19" ht="12.75" customHeight="1">
      <c r="A273" s="17">
        <v>2018</v>
      </c>
      <c r="B273" s="11">
        <v>10232</v>
      </c>
      <c r="C273" s="18" t="s">
        <v>41</v>
      </c>
      <c r="D273" s="12"/>
      <c r="E273" s="12"/>
      <c r="F273" s="12"/>
      <c r="G273" s="12"/>
      <c r="H273" s="12"/>
      <c r="I273" s="12">
        <v>9564</v>
      </c>
      <c r="J273" s="14">
        <f t="shared" si="25"/>
        <v>441995</v>
      </c>
      <c r="K273" s="13">
        <f t="shared" si="23"/>
        <v>201.27276867030966</v>
      </c>
      <c r="L273" s="16">
        <f>((0.5*B$213)+SUM(B$214:B272)+(0.5*B273)) / $K$3</f>
        <v>163.76730418943535</v>
      </c>
      <c r="M273" s="16">
        <v>408.52</v>
      </c>
      <c r="N273" s="16">
        <f t="shared" si="18"/>
        <v>93.18</v>
      </c>
      <c r="O273" s="15">
        <f t="shared" si="19"/>
        <v>0.56897804150342157</v>
      </c>
      <c r="P273" s="15">
        <f t="shared" si="20"/>
        <v>0.42760897499257816</v>
      </c>
      <c r="Q273" s="15"/>
      <c r="R273" s="15"/>
    </row>
    <row r="274" spans="1:19" ht="12.75" customHeight="1">
      <c r="A274" s="19">
        <v>2019</v>
      </c>
      <c r="B274" s="20">
        <v>10302</v>
      </c>
      <c r="C274" s="21" t="s">
        <v>41</v>
      </c>
      <c r="D274" s="22"/>
      <c r="E274" s="22"/>
      <c r="F274" s="22"/>
      <c r="G274" s="22"/>
      <c r="H274" s="22"/>
      <c r="I274" s="22">
        <v>9609</v>
      </c>
      <c r="J274" s="23">
        <f t="shared" si="25"/>
        <v>452297</v>
      </c>
      <c r="K274" s="24">
        <f t="shared" si="23"/>
        <v>205.96402550091074</v>
      </c>
      <c r="L274" s="25">
        <f>((0.5*B$213)+SUM(B$214:B273)+(0.5*B274)) / $K$3</f>
        <v>168.44262295081967</v>
      </c>
      <c r="M274" s="25">
        <v>411.44</v>
      </c>
      <c r="N274" s="25">
        <f t="shared" si="18"/>
        <v>96.100000000000023</v>
      </c>
      <c r="O274" s="26">
        <f t="shared" si="19"/>
        <v>0.57052068126520694</v>
      </c>
      <c r="P274" s="26">
        <f t="shared" si="20"/>
        <v>0.62455634557320139</v>
      </c>
      <c r="Q274" s="26"/>
      <c r="R274" s="26"/>
    </row>
    <row r="275" spans="1:19" s="27" customFormat="1" ht="12.75" customHeight="1">
      <c r="A275" s="28" t="s">
        <v>0</v>
      </c>
      <c r="B275" s="29" t="s">
        <v>1</v>
      </c>
      <c r="C275" s="30" t="s">
        <v>2</v>
      </c>
      <c r="D275" s="30" t="s">
        <v>3</v>
      </c>
      <c r="E275" s="30" t="s">
        <v>4</v>
      </c>
      <c r="F275" s="30" t="s">
        <v>5</v>
      </c>
      <c r="G275" s="30" t="s">
        <v>6</v>
      </c>
      <c r="H275" s="30" t="s">
        <v>7</v>
      </c>
      <c r="I275" s="30" t="s">
        <v>8</v>
      </c>
      <c r="J275" s="29" t="s">
        <v>9</v>
      </c>
      <c r="K275" s="31" t="s">
        <v>10</v>
      </c>
      <c r="L275" s="32" t="s">
        <v>11</v>
      </c>
      <c r="M275" s="32" t="s">
        <v>12</v>
      </c>
      <c r="N275" s="32" t="s">
        <v>13</v>
      </c>
      <c r="O275" s="33" t="s">
        <v>14</v>
      </c>
      <c r="P275" s="33" t="s">
        <v>15</v>
      </c>
      <c r="Q275" s="33" t="s">
        <v>16</v>
      </c>
      <c r="R275" s="33" t="s">
        <v>17</v>
      </c>
      <c r="S275" s="43" t="s">
        <v>42</v>
      </c>
    </row>
    <row r="276" spans="1:19" ht="12.75" customHeight="1"/>
    <row r="277" spans="1:19" ht="12.75" customHeight="1">
      <c r="A277" t="s">
        <v>43</v>
      </c>
      <c r="B277" s="34">
        <f>SUM(B5:B274)</f>
        <v>452297</v>
      </c>
      <c r="D277" s="35">
        <f>SUM(B5:B274)</f>
        <v>452297</v>
      </c>
      <c r="E277" s="50" t="s">
        <v>44</v>
      </c>
      <c r="F277" s="50"/>
      <c r="G277" s="50"/>
      <c r="H277" s="50"/>
    </row>
    <row r="278" spans="1:19" ht="12.75" customHeight="1">
      <c r="A278" t="s">
        <v>45</v>
      </c>
      <c r="B278" s="37">
        <f>B277 * (44/12) / 1000</f>
        <v>1658.4223333333332</v>
      </c>
      <c r="D278" s="35">
        <f>SUM(B214:B274)</f>
        <v>373886</v>
      </c>
      <c r="E278" s="50" t="s">
        <v>46</v>
      </c>
      <c r="F278" s="50"/>
      <c r="G278" s="50"/>
      <c r="H278" s="50"/>
    </row>
    <row r="279" spans="1:19" ht="12.75" customHeight="1">
      <c r="A279" t="s">
        <v>47</v>
      </c>
      <c r="B279" s="38">
        <f>B278 / 8.053</f>
        <v>205.93844943913237</v>
      </c>
      <c r="D279" s="35">
        <f>SUM(B225:B274)</f>
        <v>340612</v>
      </c>
      <c r="E279" s="52" t="s">
        <v>48</v>
      </c>
      <c r="F279" s="52"/>
      <c r="G279" s="52"/>
      <c r="H279" s="52"/>
    </row>
    <row r="280" spans="1:19" ht="12.75" customHeight="1">
      <c r="D280" s="35">
        <f>SUM(B5:B215)</f>
        <v>83434</v>
      </c>
      <c r="E280" s="50" t="s">
        <v>49</v>
      </c>
      <c r="F280" s="50"/>
      <c r="G280" s="50"/>
      <c r="H280" s="50"/>
      <c r="I280" s="35">
        <f>D280/1000/2.196</f>
        <v>37.993624772313289</v>
      </c>
      <c r="J280" t="s">
        <v>50</v>
      </c>
    </row>
    <row r="281" spans="1:19" ht="12.75" customHeight="1">
      <c r="A281" t="s">
        <v>51</v>
      </c>
      <c r="B281" s="34">
        <f>SUM(B105:B274)</f>
        <v>451043</v>
      </c>
      <c r="I281" s="39"/>
    </row>
    <row r="282" spans="1:19" ht="12.75" customHeight="1">
      <c r="A282" t="s">
        <v>52</v>
      </c>
      <c r="B282" s="37">
        <f>B281 * (44/12) / 1000</f>
        <v>1653.8243333333332</v>
      </c>
      <c r="D282" s="35">
        <f>SUM(I125:I268)</f>
        <v>378696</v>
      </c>
      <c r="E282" s="50" t="s">
        <v>53</v>
      </c>
      <c r="F282" s="50"/>
      <c r="G282" s="50"/>
      <c r="H282" s="50"/>
      <c r="I282" s="50"/>
    </row>
    <row r="283" spans="1:19" ht="12.75" customHeight="1">
      <c r="A283" t="s">
        <v>47</v>
      </c>
      <c r="B283" s="38">
        <f>B282 / 8.053</f>
        <v>205.36748209776891</v>
      </c>
      <c r="D283" s="35">
        <f>SUM(I5:I274)</f>
        <v>438075</v>
      </c>
      <c r="E283" s="50" t="s">
        <v>54</v>
      </c>
      <c r="F283" s="50"/>
      <c r="G283" s="50"/>
      <c r="H283" s="50"/>
    </row>
    <row r="284" spans="1:19" ht="12.75" customHeight="1"/>
    <row r="285" spans="1:19" ht="12.75" customHeight="1">
      <c r="A285" t="s">
        <v>55</v>
      </c>
      <c r="B285" s="34">
        <f>SUM(B213:B274)</f>
        <v>376216</v>
      </c>
    </row>
    <row r="286" spans="1:19" ht="12.75" customHeight="1">
      <c r="A286" t="s">
        <v>56</v>
      </c>
      <c r="B286" s="37">
        <f>B285 * (44/12) / 1000</f>
        <v>1379.4586666666664</v>
      </c>
    </row>
    <row r="287" spans="1:19" ht="12.75" customHeight="1">
      <c r="A287" t="s">
        <v>47</v>
      </c>
      <c r="B287" s="38">
        <f>B286/8.053</f>
        <v>171.29748747878634</v>
      </c>
    </row>
    <row r="288" spans="1:19" ht="12.75" customHeight="1">
      <c r="B288" s="38"/>
    </row>
    <row r="289" spans="1:13" ht="12.75" customHeight="1">
      <c r="A289" s="51" t="s">
        <v>57</v>
      </c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</row>
    <row r="290" spans="1:13" ht="12.75" customHeight="1">
      <c r="A290" s="51" t="s">
        <v>58</v>
      </c>
      <c r="B290" s="51"/>
      <c r="C290" s="51"/>
      <c r="D290" s="51"/>
      <c r="E290" s="51"/>
      <c r="F290" s="51"/>
      <c r="G290" s="51"/>
      <c r="H290" s="40"/>
      <c r="I290" s="40"/>
      <c r="J290" s="40"/>
      <c r="K290" s="40"/>
      <c r="L290" s="40"/>
      <c r="M290" s="40"/>
    </row>
    <row r="291" spans="1:13" ht="12.75" customHeight="1">
      <c r="A291" s="51" t="s">
        <v>59</v>
      </c>
      <c r="B291" s="51"/>
      <c r="C291" s="51"/>
      <c r="D291" s="51"/>
      <c r="E291" s="51"/>
      <c r="F291" s="51"/>
      <c r="G291" s="51"/>
      <c r="H291" s="40"/>
      <c r="I291" s="40"/>
      <c r="J291" s="40"/>
      <c r="K291" s="40"/>
      <c r="L291" s="40"/>
      <c r="M291" s="40"/>
    </row>
    <row r="292" spans="1:13" ht="12.75" customHeight="1">
      <c r="A292" s="51" t="s">
        <v>60</v>
      </c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</row>
    <row r="293" spans="1:13" ht="12.75" customHeight="1">
      <c r="A293" s="51" t="s">
        <v>61</v>
      </c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</row>
    <row r="294" spans="1:13" ht="12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</row>
    <row r="295" spans="1:13">
      <c r="A295" s="50" t="s">
        <v>62</v>
      </c>
      <c r="B295" s="50"/>
      <c r="C295" s="50"/>
      <c r="D295" s="50"/>
      <c r="E295" s="50"/>
      <c r="F295" s="50"/>
      <c r="G295" s="50"/>
      <c r="H295" s="50"/>
      <c r="I295" s="50"/>
      <c r="J295" s="50"/>
      <c r="K295" s="36"/>
    </row>
    <row r="296" spans="1:13">
      <c r="A296" s="50" t="s">
        <v>63</v>
      </c>
      <c r="B296" s="50"/>
      <c r="C296" s="50"/>
      <c r="D296" s="50"/>
      <c r="E296" s="50"/>
      <c r="F296" s="50"/>
      <c r="G296" s="50"/>
      <c r="H296" s="50"/>
      <c r="I296" s="50"/>
      <c r="J296" s="50"/>
      <c r="K296" s="36"/>
    </row>
    <row r="297" spans="1:13">
      <c r="A297" s="50" t="s">
        <v>64</v>
      </c>
      <c r="B297" s="50"/>
      <c r="C297" s="50"/>
      <c r="D297" s="50"/>
      <c r="E297" s="50"/>
      <c r="F297" s="50"/>
      <c r="G297" s="50"/>
      <c r="H297" s="50"/>
      <c r="I297" s="50"/>
      <c r="J297" s="50"/>
      <c r="K297" s="36"/>
    </row>
    <row r="298" spans="1:13">
      <c r="A298" s="50" t="s">
        <v>65</v>
      </c>
      <c r="B298" s="50"/>
      <c r="C298" s="50"/>
      <c r="D298" s="50"/>
      <c r="E298" s="50"/>
      <c r="F298" s="50"/>
      <c r="G298" s="50"/>
      <c r="H298" s="50"/>
      <c r="I298" s="50"/>
      <c r="J298" s="50"/>
      <c r="K298" s="36"/>
    </row>
    <row r="299" spans="1:13">
      <c r="A299" s="36"/>
      <c r="B299" s="41"/>
      <c r="C299" s="36"/>
      <c r="D299" s="36"/>
      <c r="E299" s="36"/>
      <c r="F299" s="36"/>
      <c r="G299" s="36"/>
      <c r="H299" s="36"/>
      <c r="I299" s="36"/>
      <c r="J299" s="36"/>
      <c r="K299" s="36"/>
    </row>
    <row r="300" spans="1:13" ht="18">
      <c r="A300" s="42" t="s">
        <v>66</v>
      </c>
    </row>
  </sheetData>
  <mergeCells count="20">
    <mergeCell ref="A297:J297"/>
    <mergeCell ref="A298:J298"/>
    <mergeCell ref="A291:G291"/>
    <mergeCell ref="A292:L292"/>
    <mergeCell ref="A293:L293"/>
    <mergeCell ref="A294:L294"/>
    <mergeCell ref="A295:J295"/>
    <mergeCell ref="A296:J296"/>
    <mergeCell ref="A290:G290"/>
    <mergeCell ref="E277:H277"/>
    <mergeCell ref="E278:H278"/>
    <mergeCell ref="E279:H279"/>
    <mergeCell ref="E280:H280"/>
    <mergeCell ref="E282:I282"/>
    <mergeCell ref="A289:L289"/>
    <mergeCell ref="A2:I2"/>
    <mergeCell ref="B3:I3"/>
    <mergeCell ref="O3:R3"/>
    <mergeCell ref="S229:S233"/>
    <mergeCell ref="E283:H283"/>
  </mergeCells>
  <phoneticPr fontId="0" type="noConversion"/>
  <conditionalFormatting sqref="A5:R275 S234:S269">
    <cfRule type="expression" dxfId="0" priority="1" stopIfTrue="1">
      <formula>MOD(ROW(),2)=0</formula>
    </cfRule>
  </conditionalFormatting>
  <hyperlinks>
    <hyperlink ref="A289" r:id="rId1" display="https://cdiac.ess-dive.lbl.gov/ftp/ndp030/global.1751_2014.ems"/>
    <hyperlink ref="A290" r:id="rId2" display="https://sealevel.info/global.1751_2014.ems5.xlsx"/>
    <hyperlink ref="A291" r:id="rId3" location="co2" display="https://sealevel.info/conversion_factors.html - co2"/>
    <hyperlink ref="A292" r:id="rId4" display="https://sealevel.info/global.1751_2014.ems5_notes.txt"/>
    <hyperlink ref="A293" r:id="rId5" display="https://www.bp.com/content/dam/bp/business-sites/en/global/corporate/pdfs/energy-economics/statistical-review/bp-stats-review-2020-co2-emissions.pdf"/>
  </hyperlinks>
  <pageMargins left="0.75" right="0.75" top="1" bottom="1" header="0.5" footer="0.5"/>
  <pageSetup orientation="portrait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global.1751_2014.ems5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 CO2 Emissions from Fossil-Fuel Burning, Cement Manufacture, and Gas Flaring</dc:title>
  <dc:creator>Dave</dc:creator>
  <cp:lastModifiedBy>Dave Burton</cp:lastModifiedBy>
  <dcterms:created xsi:type="dcterms:W3CDTF">2020-07-19T03:10:51Z</dcterms:created>
  <dcterms:modified xsi:type="dcterms:W3CDTF">2020-12-12T00:56:15Z</dcterms:modified>
</cp:coreProperties>
</file>